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8" activeTab="0"/>
  </bookViews>
  <sheets>
    <sheet name="TIF Revenue Potential" sheetId="1" r:id="rId1"/>
    <sheet name="Use of Funds" sheetId="2" r:id="rId2"/>
    <sheet name="TIF Cash Flow" sheetId="3" r:id="rId3"/>
  </sheets>
  <definedNames/>
  <calcPr fullCalcOnLoad="1"/>
</workbook>
</file>

<file path=xl/sharedStrings.xml><?xml version="1.0" encoding="utf-8"?>
<sst xmlns="http://schemas.openxmlformats.org/spreadsheetml/2006/main" count="179" uniqueCount="113">
  <si>
    <t>University Village - Colorado Springs, CO</t>
  </si>
  <si>
    <t>Ray Real Estate Services, Inc.</t>
  </si>
  <si>
    <t>SF</t>
  </si>
  <si>
    <t>Taxable</t>
  </si>
  <si>
    <t>Vacancy</t>
  </si>
  <si>
    <t>Estimated</t>
  </si>
  <si>
    <t>Annual Sales Tax Revenues</t>
  </si>
  <si>
    <t>$ / SF</t>
  </si>
  <si>
    <t>Sales</t>
  </si>
  <si>
    <t>Taxable Sales</t>
  </si>
  <si>
    <t>Costco</t>
  </si>
  <si>
    <t>Lowes</t>
  </si>
  <si>
    <t>---------------------</t>
  </si>
  <si>
    <t>Total Taxable Retail Sales</t>
  </si>
  <si>
    <t>Annual Stabilized Sales Tax Revenues @</t>
  </si>
  <si>
    <t>Annual Property Tax Revenues</t>
  </si>
  <si>
    <t>Retail SF</t>
  </si>
  <si>
    <t>Actual Value per SF</t>
  </si>
  <si>
    <t>Total Actual Value</t>
  </si>
  <si>
    <t>Assessed Value @</t>
  </si>
  <si>
    <t>=</t>
  </si>
  <si>
    <t>Annual Property Taxes @</t>
  </si>
  <si>
    <t>mills =</t>
  </si>
  <si>
    <t>Projected Annual Net TIF Revenue Potential</t>
  </si>
  <si>
    <t>Gross</t>
  </si>
  <si>
    <t>Base</t>
  </si>
  <si>
    <t>Net Potential</t>
  </si>
  <si>
    <t>Revenues</t>
  </si>
  <si>
    <t>TIF Revenues</t>
  </si>
  <si>
    <t>Sales Tax Revenues</t>
  </si>
  <si>
    <t>Property Tax Revenues</t>
  </si>
  <si>
    <t>Total Annual Stabilized TIF Revenue Potential</t>
  </si>
  <si>
    <t>Sub-Anchors @ 50,000+ SF</t>
  </si>
  <si>
    <t>Mid-Boxes @ 10,000 - 30,000 SF</t>
  </si>
  <si>
    <t xml:space="preserve">Shops </t>
  </si>
  <si>
    <t>Notes:</t>
  </si>
  <si>
    <t xml:space="preserve">Potential TIF Revenues </t>
  </si>
  <si>
    <t>University Village</t>
  </si>
  <si>
    <t>Relocation</t>
  </si>
  <si>
    <t>Box Culvert - transmit off-site drainage</t>
  </si>
  <si>
    <t>Demolition of Existing Structures - UST's</t>
  </si>
  <si>
    <t>Monument Creek</t>
  </si>
  <si>
    <t>Trail</t>
  </si>
  <si>
    <t>Total University Village</t>
  </si>
  <si>
    <t>Total University Park</t>
  </si>
  <si>
    <t>Total Project</t>
  </si>
  <si>
    <t>Potential Use of TIF Funds</t>
  </si>
  <si>
    <t>Additional Improvements</t>
  </si>
  <si>
    <t>Nevada Avenue Improvements @ University Village / Park</t>
  </si>
  <si>
    <t>Total Additional</t>
  </si>
  <si>
    <t>Mitigation of Extreme Terrain / Soils</t>
  </si>
  <si>
    <t>Restaurant Pads (B, E &amp; G)</t>
  </si>
  <si>
    <t>Non-Retail Pads (A &amp; H)</t>
  </si>
  <si>
    <t>Retail Pads (C, F &amp; I)</t>
  </si>
  <si>
    <t>Additional North Nevada Improvements (no. &amp; so. of subject properties)</t>
  </si>
  <si>
    <t xml:space="preserve">      under-ground the overhead power line.</t>
  </si>
  <si>
    <t>Phase 2 &amp; 3 Land Acquisition b)</t>
  </si>
  <si>
    <t xml:space="preserve">      additional "Phase 2 &amp; 3" parcels. We are doing a separate evaluation of</t>
  </si>
  <si>
    <t xml:space="preserve">      potential redevelopment values and TIF revenues / value for these areas.</t>
  </si>
  <si>
    <t>a) Depending on the final site plan and public financial capacity, it would be beneficial to</t>
  </si>
  <si>
    <t>b) CSURA would like to generate funds from this project to fund the acquisition of</t>
  </si>
  <si>
    <t>Existing Restaurant Pad (D - Squatting Chicken)</t>
  </si>
  <si>
    <t>Relocation &amp; under-grounding of power transmission lines a)</t>
  </si>
  <si>
    <t>UCCS Campus &amp; Research Park</t>
  </si>
  <si>
    <t>Stabilized</t>
  </si>
  <si>
    <t>Stabilized  Sales</t>
  </si>
  <si>
    <t>Tax Revenues @</t>
  </si>
  <si>
    <t>Total other than Costco &amp; Lowes</t>
  </si>
  <si>
    <t>Year 1</t>
  </si>
  <si>
    <t>Year 2</t>
  </si>
  <si>
    <t>Year 3</t>
  </si>
  <si>
    <t>Year 4</t>
  </si>
  <si>
    <t>Jul-07 / Jun 08</t>
  </si>
  <si>
    <t>Jul 08 / Jun 09</t>
  </si>
  <si>
    <t>Jul 09 / Jun 10</t>
  </si>
  <si>
    <t>Jul 10 / Jun 11</t>
  </si>
  <si>
    <t xml:space="preserve">Total </t>
  </si>
  <si>
    <t xml:space="preserve">Escalation Index @ </t>
  </si>
  <si>
    <t>Year 5</t>
  </si>
  <si>
    <t>Jul 11 / Jun 12</t>
  </si>
  <si>
    <t>Total</t>
  </si>
  <si>
    <t>Escalated Sales Tax Revenues</t>
  </si>
  <si>
    <t>---------------</t>
  </si>
  <si>
    <t>Act. Value</t>
  </si>
  <si>
    <t>per SF</t>
  </si>
  <si>
    <t>Stabilized Rev.</t>
  </si>
  <si>
    <t>@ 59.058 mills</t>
  </si>
  <si>
    <t>Calendar Year</t>
  </si>
  <si>
    <t>2007</t>
  </si>
  <si>
    <t>2008</t>
  </si>
  <si>
    <t>2009</t>
  </si>
  <si>
    <t>2010</t>
  </si>
  <si>
    <t>2011</t>
  </si>
  <si>
    <t>Year 6</t>
  </si>
  <si>
    <t>Jul 12 / Jun 13</t>
  </si>
  <si>
    <t>Projected TIF Revenues</t>
  </si>
  <si>
    <t>- Current Sales Tax Base</t>
  </si>
  <si>
    <t>- Property Tax Base</t>
  </si>
  <si>
    <t>Net TIF Revenues</t>
  </si>
  <si>
    <t>Contingency</t>
  </si>
  <si>
    <t>Gold Hill Mesa - Colorado Springs, CO</t>
  </si>
  <si>
    <t>Majors@ 40,000 sf</t>
  </si>
  <si>
    <t>Minors @13,000 - 15,000 sf</t>
  </si>
  <si>
    <t>Inline @ 8000 sf</t>
  </si>
  <si>
    <t>Restaurant Pads (A-E &amp; G)</t>
  </si>
  <si>
    <t>Retail Pads ( FI)</t>
  </si>
  <si>
    <t>Less CSURA Admin Fee</t>
  </si>
  <si>
    <t xml:space="preserve">Potential TIF Revenues - 1% sales tax increment </t>
  </si>
  <si>
    <t>Metro District mill levy</t>
  </si>
  <si>
    <t>1)  Metro District #3 mill levy included in the bond debt service</t>
  </si>
  <si>
    <t>2)  D. A. Davidson Bond Estimate:  PAR $13.3m = $9.5m Available for Project Expenses</t>
  </si>
  <si>
    <t xml:space="preserve">3) 25 year sales tax total: +/- </t>
  </si>
  <si>
    <t>to $850,000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</si>
</sst>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"/>
    <numFmt numFmtId="167" formatCode="#,##0.000"/>
  </numFmts>
  <fonts count="42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9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15" fontId="0" fillId="0" borderId="0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165" fontId="0" fillId="0" borderId="0" xfId="0" applyNumberFormat="1" applyBorder="1" applyAlignment="1" quotePrefix="1">
      <alignment horizontal="right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 quotePrefix="1">
      <alignment horizontal="right"/>
    </xf>
    <xf numFmtId="165" fontId="0" fillId="0" borderId="0" xfId="0" applyNumberFormat="1" applyBorder="1" applyAlignment="1" quotePrefix="1">
      <alignment horizontal="center"/>
    </xf>
    <xf numFmtId="166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6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9" fontId="0" fillId="0" borderId="16" xfId="0" applyNumberFormat="1" applyBorder="1" applyAlignment="1">
      <alignment horizontal="right"/>
    </xf>
    <xf numFmtId="164" fontId="0" fillId="0" borderId="17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3" fontId="0" fillId="0" borderId="0" xfId="0" applyNumberFormat="1" applyBorder="1" applyAlignment="1" quotePrefix="1">
      <alignment horizontal="right"/>
    </xf>
    <xf numFmtId="164" fontId="0" fillId="0" borderId="0" xfId="0" applyNumberFormat="1" applyBorder="1" applyAlignment="1" quotePrefix="1">
      <alignment/>
    </xf>
    <xf numFmtId="164" fontId="0" fillId="0" borderId="18" xfId="0" applyNumberFormat="1" applyBorder="1" applyAlignment="1">
      <alignment horizontal="right"/>
    </xf>
    <xf numFmtId="164" fontId="3" fillId="0" borderId="0" xfId="53" applyNumberFormat="1" applyFont="1" applyBorder="1" applyAlignment="1">
      <alignment/>
    </xf>
    <xf numFmtId="164" fontId="0" fillId="0" borderId="0" xfId="0" applyNumberForma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jors@%2040,000%20s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zoomScalePageLayoutView="0" workbookViewId="0" topLeftCell="A28">
      <selection activeCell="I40" sqref="I40"/>
    </sheetView>
  </sheetViews>
  <sheetFormatPr defaultColWidth="12.7109375" defaultRowHeight="12.75"/>
  <cols>
    <col min="1" max="3" width="3.7109375" style="1" customWidth="1"/>
    <col min="4" max="5" width="12.7109375" style="1" customWidth="1"/>
    <col min="6" max="7" width="12.7109375" style="2" customWidth="1"/>
    <col min="8" max="8" width="12.7109375" style="3" customWidth="1"/>
    <col min="9" max="9" width="12.7109375" style="4" customWidth="1"/>
    <col min="10" max="11" width="12.7109375" style="5" customWidth="1"/>
    <col min="12" max="12" width="12.7109375" style="2" customWidth="1"/>
    <col min="13" max="13" width="18.7109375" style="2" customWidth="1"/>
    <col min="14" max="15" width="3.7109375" style="1" customWidth="1"/>
    <col min="16" max="16384" width="12.7109375" style="1" customWidth="1"/>
  </cols>
  <sheetData>
    <row r="1" ht="12" thickBot="1"/>
    <row r="2" spans="2:14" ht="12" thickTop="1">
      <c r="B2" s="6"/>
      <c r="C2" s="7"/>
      <c r="D2" s="7"/>
      <c r="E2" s="7"/>
      <c r="F2" s="8"/>
      <c r="G2" s="8"/>
      <c r="H2" s="9"/>
      <c r="I2" s="10"/>
      <c r="J2" s="11"/>
      <c r="K2" s="11"/>
      <c r="L2" s="8"/>
      <c r="M2" s="8"/>
      <c r="N2" s="12"/>
    </row>
    <row r="3" spans="2:14" ht="17.25">
      <c r="B3" s="13"/>
      <c r="C3" s="14" t="s">
        <v>100</v>
      </c>
      <c r="D3" s="15"/>
      <c r="E3" s="15"/>
      <c r="F3" s="16"/>
      <c r="G3" s="16"/>
      <c r="H3" s="17"/>
      <c r="I3" s="18"/>
      <c r="J3" s="19"/>
      <c r="K3" s="19"/>
      <c r="L3" s="16"/>
      <c r="M3" s="20">
        <f ca="1">TODAY()</f>
        <v>42300</v>
      </c>
      <c r="N3" s="21"/>
    </row>
    <row r="4" spans="2:14" ht="12">
      <c r="B4" s="13"/>
      <c r="C4" s="15" t="s">
        <v>107</v>
      </c>
      <c r="D4" s="15"/>
      <c r="E4" s="15"/>
      <c r="F4" s="16"/>
      <c r="G4" s="16"/>
      <c r="H4" s="17"/>
      <c r="I4" s="18"/>
      <c r="J4" s="19"/>
      <c r="K4" s="19"/>
      <c r="L4" s="16"/>
      <c r="M4" s="16"/>
      <c r="N4" s="21"/>
    </row>
    <row r="5" spans="2:14" ht="12" thickBot="1">
      <c r="B5" s="13"/>
      <c r="C5" s="15"/>
      <c r="D5" s="15"/>
      <c r="E5" s="15"/>
      <c r="F5" s="16"/>
      <c r="G5" s="16"/>
      <c r="H5" s="17"/>
      <c r="I5" s="18"/>
      <c r="J5" s="19"/>
      <c r="K5" s="19"/>
      <c r="L5" s="16"/>
      <c r="M5" s="16"/>
      <c r="N5" s="21"/>
    </row>
    <row r="6" spans="2:14" ht="12" thickTop="1">
      <c r="B6" s="6"/>
      <c r="C6" s="7"/>
      <c r="D6" s="7"/>
      <c r="E6" s="7"/>
      <c r="F6" s="8"/>
      <c r="G6" s="8"/>
      <c r="H6" s="9"/>
      <c r="I6" s="10"/>
      <c r="J6" s="11"/>
      <c r="K6" s="11"/>
      <c r="L6" s="8"/>
      <c r="M6" s="8"/>
      <c r="N6" s="12"/>
    </row>
    <row r="7" spans="2:14" ht="12">
      <c r="B7" s="13"/>
      <c r="D7" s="15"/>
      <c r="E7" s="15"/>
      <c r="F7" s="16"/>
      <c r="G7" s="16"/>
      <c r="H7" s="17" t="s">
        <v>2</v>
      </c>
      <c r="I7" s="18" t="s">
        <v>3</v>
      </c>
      <c r="J7" s="19" t="s">
        <v>4</v>
      </c>
      <c r="K7" s="19" t="s">
        <v>3</v>
      </c>
      <c r="L7" s="16"/>
      <c r="M7" s="16" t="s">
        <v>5</v>
      </c>
      <c r="N7" s="21"/>
    </row>
    <row r="8" spans="2:14" ht="12">
      <c r="B8" s="13"/>
      <c r="C8" s="15" t="s">
        <v>6</v>
      </c>
      <c r="D8" s="15"/>
      <c r="E8" s="15"/>
      <c r="F8" s="16"/>
      <c r="G8" s="16"/>
      <c r="H8" s="17"/>
      <c r="I8" s="22" t="s">
        <v>7</v>
      </c>
      <c r="J8" s="19"/>
      <c r="K8" s="19" t="s">
        <v>8</v>
      </c>
      <c r="L8" s="16"/>
      <c r="M8" s="16" t="s">
        <v>9</v>
      </c>
      <c r="N8" s="21"/>
    </row>
    <row r="9" spans="2:14" ht="12">
      <c r="B9" s="13"/>
      <c r="C9" s="15"/>
      <c r="D9" s="15"/>
      <c r="E9" s="15"/>
      <c r="F9" s="16"/>
      <c r="G9" s="16"/>
      <c r="H9" s="17"/>
      <c r="I9" s="22"/>
      <c r="J9" s="19"/>
      <c r="K9" s="19"/>
      <c r="L9" s="16"/>
      <c r="M9" s="16"/>
      <c r="N9" s="21"/>
    </row>
    <row r="10" spans="2:14" ht="12">
      <c r="B10" s="13"/>
      <c r="C10" s="15"/>
      <c r="D10" s="40" t="s">
        <v>101</v>
      </c>
      <c r="E10" s="16"/>
      <c r="F10" s="16"/>
      <c r="G10" s="16"/>
      <c r="H10" s="17">
        <v>80000</v>
      </c>
      <c r="I10" s="18">
        <v>350</v>
      </c>
      <c r="J10" s="19">
        <v>0</v>
      </c>
      <c r="K10" s="19">
        <v>0.75</v>
      </c>
      <c r="L10" s="16"/>
      <c r="M10" s="16">
        <f>H10*I10*(1-J10)*K10</f>
        <v>21000000</v>
      </c>
      <c r="N10" s="21"/>
    </row>
    <row r="11" spans="2:14" ht="12">
      <c r="B11" s="13"/>
      <c r="C11" s="15"/>
      <c r="D11" s="15" t="s">
        <v>102</v>
      </c>
      <c r="E11" s="15"/>
      <c r="F11" s="16"/>
      <c r="G11" s="16"/>
      <c r="H11" s="17">
        <v>48000</v>
      </c>
      <c r="I11" s="18">
        <v>200</v>
      </c>
      <c r="J11" s="19">
        <v>0</v>
      </c>
      <c r="K11" s="19">
        <v>1</v>
      </c>
      <c r="L11" s="16"/>
      <c r="M11" s="16">
        <f>H11*I11*(1-J11)*K11</f>
        <v>9600000</v>
      </c>
      <c r="N11" s="21"/>
    </row>
    <row r="12" spans="2:14" ht="12">
      <c r="B12" s="13"/>
      <c r="C12" s="15"/>
      <c r="D12" s="15"/>
      <c r="E12" s="15"/>
      <c r="F12" s="16"/>
      <c r="G12" s="16"/>
      <c r="H12" s="17"/>
      <c r="I12" s="18"/>
      <c r="J12" s="19"/>
      <c r="K12" s="19"/>
      <c r="L12" s="16"/>
      <c r="M12" s="16"/>
      <c r="N12" s="21"/>
    </row>
    <row r="13" spans="2:14" ht="12">
      <c r="B13" s="13"/>
      <c r="C13" s="15"/>
      <c r="D13" s="15" t="s">
        <v>103</v>
      </c>
      <c r="E13" s="15"/>
      <c r="F13" s="16"/>
      <c r="G13" s="16"/>
      <c r="H13" s="17">
        <v>50000</v>
      </c>
      <c r="I13" s="18">
        <v>300</v>
      </c>
      <c r="J13" s="19">
        <v>0</v>
      </c>
      <c r="K13" s="19">
        <v>1</v>
      </c>
      <c r="L13" s="16"/>
      <c r="M13" s="16">
        <f>H13*I13*(1-J13)*K13</f>
        <v>15000000</v>
      </c>
      <c r="N13" s="21"/>
    </row>
    <row r="14" spans="2:14" ht="12">
      <c r="B14" s="13"/>
      <c r="C14" s="15"/>
      <c r="D14" s="15"/>
      <c r="E14" s="15"/>
      <c r="F14" s="16"/>
      <c r="G14" s="16"/>
      <c r="H14" s="17"/>
      <c r="I14" s="18"/>
      <c r="J14" s="19"/>
      <c r="K14" s="19"/>
      <c r="L14" s="16"/>
      <c r="M14" s="16"/>
      <c r="N14" s="21"/>
    </row>
    <row r="15" spans="2:14" ht="12">
      <c r="B15" s="13"/>
      <c r="C15" s="15"/>
      <c r="D15" s="15"/>
      <c r="E15" s="15"/>
      <c r="F15" s="16"/>
      <c r="G15" s="16"/>
      <c r="H15" s="17"/>
      <c r="I15" s="18"/>
      <c r="J15" s="19"/>
      <c r="K15" s="19"/>
      <c r="L15" s="16"/>
      <c r="M15" s="16"/>
      <c r="N15" s="21"/>
    </row>
    <row r="16" spans="2:14" ht="12">
      <c r="B16" s="13"/>
      <c r="C16" s="15"/>
      <c r="D16" s="15" t="s">
        <v>104</v>
      </c>
      <c r="E16" s="23"/>
      <c r="F16" s="16"/>
      <c r="G16" s="16"/>
      <c r="H16" s="17">
        <v>33000</v>
      </c>
      <c r="I16" s="18">
        <v>300</v>
      </c>
      <c r="J16" s="19">
        <v>0</v>
      </c>
      <c r="K16" s="19">
        <v>1</v>
      </c>
      <c r="L16" s="16"/>
      <c r="M16" s="16">
        <f>H16*I16*(1-J16)*K16</f>
        <v>9900000</v>
      </c>
      <c r="N16" s="21"/>
    </row>
    <row r="17" spans="2:14" ht="12">
      <c r="B17" s="13"/>
      <c r="C17" s="15"/>
      <c r="D17" s="15" t="s">
        <v>105</v>
      </c>
      <c r="E17" s="23"/>
      <c r="F17" s="16"/>
      <c r="G17" s="16"/>
      <c r="H17" s="17">
        <v>6000</v>
      </c>
      <c r="I17" s="18">
        <v>200</v>
      </c>
      <c r="J17" s="19">
        <v>0</v>
      </c>
      <c r="K17" s="19">
        <v>1</v>
      </c>
      <c r="L17" s="16"/>
      <c r="M17" s="16">
        <f>H17*I17*(1-J17)*K17</f>
        <v>1200000</v>
      </c>
      <c r="N17" s="21"/>
    </row>
    <row r="18" spans="2:14" ht="12">
      <c r="B18" s="13"/>
      <c r="C18" s="15"/>
      <c r="D18" s="15"/>
      <c r="E18" s="23"/>
      <c r="F18" s="16"/>
      <c r="G18" s="16"/>
      <c r="H18" s="17"/>
      <c r="I18" s="18"/>
      <c r="J18" s="19"/>
      <c r="K18" s="19"/>
      <c r="L18" s="16"/>
      <c r="M18" s="16"/>
      <c r="N18" s="21"/>
    </row>
    <row r="19" spans="2:14" ht="12">
      <c r="B19" s="13"/>
      <c r="C19" s="15"/>
      <c r="D19" s="15"/>
      <c r="E19" s="23"/>
      <c r="F19" s="16"/>
      <c r="G19" s="16"/>
      <c r="H19" s="17"/>
      <c r="I19" s="18"/>
      <c r="J19" s="19"/>
      <c r="K19" s="19"/>
      <c r="L19" s="16"/>
      <c r="M19" s="16"/>
      <c r="N19" s="21"/>
    </row>
    <row r="20" spans="2:14" ht="12">
      <c r="B20" s="13"/>
      <c r="C20" s="15"/>
      <c r="D20" s="15"/>
      <c r="E20" s="15"/>
      <c r="F20" s="16"/>
      <c r="G20" s="16"/>
      <c r="H20" s="24" t="s">
        <v>12</v>
      </c>
      <c r="I20" s="18"/>
      <c r="J20" s="19"/>
      <c r="K20" s="19"/>
      <c r="L20" s="16"/>
      <c r="M20" s="24" t="s">
        <v>12</v>
      </c>
      <c r="N20" s="21"/>
    </row>
    <row r="21" spans="2:14" ht="12">
      <c r="B21" s="13"/>
      <c r="C21" s="15"/>
      <c r="D21" s="15" t="s">
        <v>13</v>
      </c>
      <c r="E21" s="15"/>
      <c r="F21" s="16"/>
      <c r="G21" s="16"/>
      <c r="H21" s="17">
        <f>SUM(H10:H18)</f>
        <v>217000</v>
      </c>
      <c r="I21" s="18"/>
      <c r="J21" s="19"/>
      <c r="K21" s="19"/>
      <c r="L21" s="16"/>
      <c r="M21" s="16">
        <f>SUM(M10:M20)</f>
        <v>56700000</v>
      </c>
      <c r="N21" s="21"/>
    </row>
    <row r="22" spans="2:14" ht="12">
      <c r="B22" s="13"/>
      <c r="C22" s="15"/>
      <c r="D22" s="15" t="s">
        <v>14</v>
      </c>
      <c r="E22" s="15"/>
      <c r="F22" s="16"/>
      <c r="G22" s="16"/>
      <c r="H22" s="17"/>
      <c r="I22" s="18"/>
      <c r="J22" s="19"/>
      <c r="K22" s="19">
        <v>0.01</v>
      </c>
      <c r="L22" s="16"/>
      <c r="M22" s="16">
        <f>M21*K22</f>
        <v>567000</v>
      </c>
      <c r="N22" s="21"/>
    </row>
    <row r="23" spans="2:14" ht="12" thickBot="1">
      <c r="B23" s="13"/>
      <c r="C23" s="15"/>
      <c r="D23" s="15"/>
      <c r="E23" s="15"/>
      <c r="F23" s="16"/>
      <c r="G23" s="16"/>
      <c r="H23" s="17"/>
      <c r="I23" s="18"/>
      <c r="J23" s="19"/>
      <c r="K23" s="19"/>
      <c r="L23" s="16"/>
      <c r="M23" s="16"/>
      <c r="N23" s="21"/>
    </row>
    <row r="24" spans="2:14" ht="12" thickTop="1">
      <c r="B24" s="6"/>
      <c r="C24" s="7"/>
      <c r="D24" s="7"/>
      <c r="E24" s="7"/>
      <c r="F24" s="8"/>
      <c r="G24" s="8"/>
      <c r="H24" s="9"/>
      <c r="I24" s="10"/>
      <c r="J24" s="11"/>
      <c r="K24" s="11"/>
      <c r="L24" s="8"/>
      <c r="M24" s="8"/>
      <c r="N24" s="12"/>
    </row>
    <row r="25" spans="2:14" ht="12">
      <c r="B25" s="13"/>
      <c r="C25" s="15" t="s">
        <v>15</v>
      </c>
      <c r="D25" s="15"/>
      <c r="E25" s="15"/>
      <c r="F25" s="16"/>
      <c r="G25" s="16"/>
      <c r="H25" s="17"/>
      <c r="I25" s="18"/>
      <c r="J25" s="19"/>
      <c r="K25" s="19"/>
      <c r="L25" s="16"/>
      <c r="M25" s="16"/>
      <c r="N25" s="21"/>
    </row>
    <row r="26" spans="2:14" ht="12">
      <c r="B26" s="13"/>
      <c r="C26" s="15"/>
      <c r="D26" s="15"/>
      <c r="E26" s="15"/>
      <c r="F26" s="16"/>
      <c r="G26" s="16"/>
      <c r="H26" s="17"/>
      <c r="I26" s="18"/>
      <c r="J26" s="19"/>
      <c r="K26" s="19"/>
      <c r="L26" s="16"/>
      <c r="M26" s="16"/>
      <c r="N26" s="21"/>
    </row>
    <row r="27" spans="2:14" ht="12">
      <c r="B27" s="13"/>
      <c r="C27" s="15"/>
      <c r="D27" s="15" t="s">
        <v>16</v>
      </c>
      <c r="E27" s="15"/>
      <c r="F27" s="16"/>
      <c r="G27" s="16"/>
      <c r="H27" s="17">
        <f>H21</f>
        <v>217000</v>
      </c>
      <c r="I27" s="18"/>
      <c r="J27" s="19"/>
      <c r="K27" s="19"/>
      <c r="L27" s="16"/>
      <c r="M27" s="16"/>
      <c r="N27" s="21"/>
    </row>
    <row r="28" spans="2:14" ht="12">
      <c r="B28" s="13"/>
      <c r="C28" s="15"/>
      <c r="D28" s="15" t="s">
        <v>17</v>
      </c>
      <c r="E28" s="15"/>
      <c r="F28" s="16"/>
      <c r="G28" s="16"/>
      <c r="H28" s="18">
        <v>150</v>
      </c>
      <c r="I28" s="18"/>
      <c r="J28" s="19"/>
      <c r="K28" s="19"/>
      <c r="L28" s="16"/>
      <c r="M28" s="16"/>
      <c r="N28" s="21"/>
    </row>
    <row r="29" spans="2:14" ht="12">
      <c r="B29" s="13"/>
      <c r="C29" s="15"/>
      <c r="D29" s="15" t="s">
        <v>18</v>
      </c>
      <c r="E29" s="15"/>
      <c r="F29" s="16"/>
      <c r="G29" s="16"/>
      <c r="H29" s="1">
        <f>H27*H28</f>
        <v>32550000</v>
      </c>
      <c r="I29" s="1"/>
      <c r="J29" s="19"/>
      <c r="K29" s="19"/>
      <c r="L29" s="16"/>
      <c r="M29" s="16"/>
      <c r="N29" s="21"/>
    </row>
    <row r="30" spans="2:14" ht="12">
      <c r="B30" s="13"/>
      <c r="C30" s="15"/>
      <c r="D30" s="15" t="s">
        <v>19</v>
      </c>
      <c r="E30" s="15"/>
      <c r="F30" s="16"/>
      <c r="G30" s="16"/>
      <c r="H30" s="19">
        <v>0.29</v>
      </c>
      <c r="I30" s="25" t="s">
        <v>20</v>
      </c>
      <c r="J30" s="1">
        <f>H29*H30</f>
        <v>9439500</v>
      </c>
      <c r="K30" s="19"/>
      <c r="L30" s="16"/>
      <c r="M30" s="16"/>
      <c r="N30" s="21"/>
    </row>
    <row r="31" spans="2:14" ht="12">
      <c r="B31" s="13"/>
      <c r="C31" s="15"/>
      <c r="D31" s="15" t="s">
        <v>21</v>
      </c>
      <c r="E31" s="15"/>
      <c r="F31" s="16"/>
      <c r="G31" s="16"/>
      <c r="H31" s="17"/>
      <c r="I31" s="18"/>
      <c r="J31" s="26">
        <v>60.175</v>
      </c>
      <c r="K31" s="27" t="s">
        <v>22</v>
      </c>
      <c r="L31" s="16"/>
      <c r="M31" s="16">
        <f>J30*J31/1000</f>
        <v>568021.9125</v>
      </c>
      <c r="N31" s="21"/>
    </row>
    <row r="32" spans="2:14" ht="12" thickBot="1">
      <c r="B32" s="28"/>
      <c r="C32" s="29"/>
      <c r="D32" s="29"/>
      <c r="E32" s="29"/>
      <c r="F32" s="30"/>
      <c r="G32" s="30"/>
      <c r="H32" s="31"/>
      <c r="I32" s="32"/>
      <c r="J32" s="33"/>
      <c r="K32" s="33"/>
      <c r="L32" s="30"/>
      <c r="M32" s="30"/>
      <c r="N32" s="34"/>
    </row>
    <row r="33" spans="2:14" ht="12" thickTop="1">
      <c r="B33" s="13"/>
      <c r="C33" s="15"/>
      <c r="D33" s="15"/>
      <c r="E33" s="15"/>
      <c r="F33" s="16"/>
      <c r="G33" s="16"/>
      <c r="H33" s="17"/>
      <c r="I33" s="18"/>
      <c r="J33" s="19"/>
      <c r="K33" s="19"/>
      <c r="L33" s="16"/>
      <c r="M33" s="16"/>
      <c r="N33" s="21"/>
    </row>
    <row r="34" spans="2:14" ht="12">
      <c r="B34" s="13"/>
      <c r="C34" s="15" t="s">
        <v>23</v>
      </c>
      <c r="D34" s="15"/>
      <c r="E34" s="15"/>
      <c r="F34" s="16"/>
      <c r="G34" s="16"/>
      <c r="H34" s="17" t="s">
        <v>24</v>
      </c>
      <c r="I34" s="18"/>
      <c r="J34" s="19" t="s">
        <v>25</v>
      </c>
      <c r="K34" s="19"/>
      <c r="L34" s="16"/>
      <c r="M34" s="16" t="s">
        <v>26</v>
      </c>
      <c r="N34" s="21"/>
    </row>
    <row r="35" spans="2:14" ht="12">
      <c r="B35" s="13"/>
      <c r="C35" s="15"/>
      <c r="D35" s="15"/>
      <c r="E35" s="15"/>
      <c r="F35" s="16"/>
      <c r="G35" s="16"/>
      <c r="H35" s="17" t="s">
        <v>27</v>
      </c>
      <c r="I35" s="18"/>
      <c r="J35" s="19" t="s">
        <v>27</v>
      </c>
      <c r="K35" s="19"/>
      <c r="L35" s="16"/>
      <c r="M35" s="16" t="s">
        <v>28</v>
      </c>
      <c r="N35" s="21"/>
    </row>
    <row r="36" spans="2:14" ht="12">
      <c r="B36" s="13"/>
      <c r="C36" s="15"/>
      <c r="D36" s="15"/>
      <c r="E36" s="15"/>
      <c r="F36" s="16"/>
      <c r="G36" s="16"/>
      <c r="H36" s="17"/>
      <c r="I36" s="18"/>
      <c r="J36" s="19"/>
      <c r="K36" s="19"/>
      <c r="L36" s="16"/>
      <c r="M36" s="16"/>
      <c r="N36" s="21"/>
    </row>
    <row r="37" spans="2:14" ht="12">
      <c r="B37" s="13"/>
      <c r="C37" s="15"/>
      <c r="D37" s="15" t="s">
        <v>29</v>
      </c>
      <c r="E37" s="15"/>
      <c r="F37" s="16"/>
      <c r="G37" s="16"/>
      <c r="H37" s="16">
        <f>M22</f>
        <v>567000</v>
      </c>
      <c r="I37" s="16" t="s">
        <v>112</v>
      </c>
      <c r="J37" s="16">
        <v>0</v>
      </c>
      <c r="K37" s="19"/>
      <c r="L37" s="16"/>
      <c r="M37" s="16">
        <f>H37-J37</f>
        <v>567000</v>
      </c>
      <c r="N37" s="21"/>
    </row>
    <row r="38" spans="2:14" ht="12">
      <c r="B38" s="13"/>
      <c r="C38" s="15"/>
      <c r="D38" s="15" t="s">
        <v>30</v>
      </c>
      <c r="E38" s="15"/>
      <c r="F38" s="16"/>
      <c r="G38" s="16"/>
      <c r="H38" s="16">
        <f>M31</f>
        <v>568021.9125</v>
      </c>
      <c r="I38" s="16"/>
      <c r="J38" s="16">
        <v>103830</v>
      </c>
      <c r="K38" s="19"/>
      <c r="L38" s="16"/>
      <c r="M38" s="16">
        <f>H38-J38</f>
        <v>464191.9125</v>
      </c>
      <c r="N38" s="21"/>
    </row>
    <row r="39" spans="2:14" ht="12">
      <c r="B39" s="13"/>
      <c r="C39" s="15"/>
      <c r="D39" s="15" t="s">
        <v>108</v>
      </c>
      <c r="E39" s="15"/>
      <c r="F39" s="16"/>
      <c r="G39" s="16"/>
      <c r="H39" s="16">
        <v>350000</v>
      </c>
      <c r="I39" s="16"/>
      <c r="J39" s="16"/>
      <c r="K39" s="19"/>
      <c r="L39" s="16"/>
      <c r="M39" s="16">
        <f>H39-J39</f>
        <v>350000</v>
      </c>
      <c r="N39" s="21"/>
    </row>
    <row r="40" spans="2:14" ht="12">
      <c r="B40" s="13"/>
      <c r="C40" s="15"/>
      <c r="D40" s="15" t="s">
        <v>106</v>
      </c>
      <c r="E40" s="15"/>
      <c r="F40" s="16"/>
      <c r="G40" s="16"/>
      <c r="H40" s="16">
        <v>-60000</v>
      </c>
      <c r="I40" s="16"/>
      <c r="J40" s="16"/>
      <c r="K40" s="19"/>
      <c r="L40" s="16"/>
      <c r="M40" s="39">
        <f>H40-J40</f>
        <v>-60000</v>
      </c>
      <c r="N40" s="21"/>
    </row>
    <row r="41" spans="2:14" ht="12">
      <c r="B41" s="13"/>
      <c r="C41" s="15"/>
      <c r="D41" s="15" t="s">
        <v>31</v>
      </c>
      <c r="E41" s="15"/>
      <c r="F41" s="16"/>
      <c r="G41" s="16"/>
      <c r="H41" s="16"/>
      <c r="I41" s="16"/>
      <c r="J41" s="16"/>
      <c r="K41" s="19"/>
      <c r="L41" s="16"/>
      <c r="M41" s="16">
        <f>SUM(M37:M40)</f>
        <v>1321191.9125</v>
      </c>
      <c r="N41" s="21"/>
    </row>
    <row r="42" spans="2:14" ht="12" thickBot="1">
      <c r="B42" s="28"/>
      <c r="C42" s="29"/>
      <c r="D42" s="29"/>
      <c r="E42" s="29"/>
      <c r="F42" s="30"/>
      <c r="G42" s="30"/>
      <c r="H42" s="31"/>
      <c r="I42" s="32"/>
      <c r="J42" s="33"/>
      <c r="K42" s="33"/>
      <c r="L42" s="30"/>
      <c r="M42" s="30"/>
      <c r="N42" s="34"/>
    </row>
    <row r="43" spans="2:14" ht="12" thickTop="1">
      <c r="B43" s="6"/>
      <c r="C43" s="7"/>
      <c r="D43" s="7"/>
      <c r="E43" s="7"/>
      <c r="F43" s="8"/>
      <c r="G43" s="8"/>
      <c r="H43" s="9"/>
      <c r="I43" s="10"/>
      <c r="J43" s="11"/>
      <c r="K43" s="11"/>
      <c r="L43" s="8"/>
      <c r="M43" s="8"/>
      <c r="N43" s="12"/>
    </row>
    <row r="44" spans="2:14" ht="12">
      <c r="B44" s="13"/>
      <c r="C44" s="15" t="s">
        <v>35</v>
      </c>
      <c r="D44" s="15"/>
      <c r="E44" s="15"/>
      <c r="F44" s="16"/>
      <c r="G44" s="16"/>
      <c r="H44" s="17"/>
      <c r="I44" s="18"/>
      <c r="J44" s="19"/>
      <c r="K44" s="19"/>
      <c r="L44" s="16"/>
      <c r="M44" s="16"/>
      <c r="N44" s="21"/>
    </row>
    <row r="45" spans="2:14" ht="12">
      <c r="B45" s="13"/>
      <c r="C45" s="15"/>
      <c r="D45" s="15" t="s">
        <v>109</v>
      </c>
      <c r="E45" s="15"/>
      <c r="F45" s="16"/>
      <c r="G45" s="16"/>
      <c r="H45" s="17"/>
      <c r="I45" s="18"/>
      <c r="J45" s="19"/>
      <c r="K45" s="19"/>
      <c r="L45" s="16"/>
      <c r="M45" s="16"/>
      <c r="N45" s="21"/>
    </row>
    <row r="46" spans="2:14" ht="12">
      <c r="B46" s="13"/>
      <c r="C46" s="15"/>
      <c r="D46" s="15" t="s">
        <v>110</v>
      </c>
      <c r="E46" s="15"/>
      <c r="F46" s="16"/>
      <c r="G46" s="16"/>
      <c r="H46" s="17"/>
      <c r="I46" s="18"/>
      <c r="J46" s="19"/>
      <c r="K46" s="19"/>
      <c r="L46" s="16"/>
      <c r="M46" s="16"/>
      <c r="N46" s="21"/>
    </row>
    <row r="47" spans="2:14" ht="12">
      <c r="B47" s="13"/>
      <c r="C47" s="15"/>
      <c r="D47" s="15" t="s">
        <v>111</v>
      </c>
      <c r="E47" s="15"/>
      <c r="F47" s="41">
        <v>17900000</v>
      </c>
      <c r="G47" s="16"/>
      <c r="H47" s="17"/>
      <c r="I47" s="18"/>
      <c r="J47" s="19"/>
      <c r="K47" s="19"/>
      <c r="L47" s="16"/>
      <c r="M47" s="16"/>
      <c r="N47" s="21"/>
    </row>
    <row r="48" spans="2:14" ht="12">
      <c r="B48" s="13"/>
      <c r="C48" s="15"/>
      <c r="D48" s="15"/>
      <c r="E48" s="15"/>
      <c r="F48" s="16"/>
      <c r="G48" s="16"/>
      <c r="H48" s="17"/>
      <c r="I48" s="18"/>
      <c r="J48" s="19"/>
      <c r="K48" s="19"/>
      <c r="L48" s="16"/>
      <c r="M48" s="16"/>
      <c r="N48" s="21"/>
    </row>
    <row r="49" spans="2:14" ht="12">
      <c r="B49" s="13"/>
      <c r="C49" s="15"/>
      <c r="D49" s="15"/>
      <c r="E49" s="15"/>
      <c r="F49" s="16"/>
      <c r="G49" s="16"/>
      <c r="H49" s="17"/>
      <c r="I49" s="18"/>
      <c r="J49" s="19"/>
      <c r="K49" s="19"/>
      <c r="L49" s="16"/>
      <c r="M49" s="16"/>
      <c r="N49" s="21"/>
    </row>
    <row r="50" spans="2:14" ht="12">
      <c r="B50" s="13"/>
      <c r="C50" s="15"/>
      <c r="D50" s="15"/>
      <c r="E50" s="15"/>
      <c r="F50" s="16"/>
      <c r="G50" s="16"/>
      <c r="H50" s="17"/>
      <c r="I50" s="18"/>
      <c r="J50" s="19"/>
      <c r="K50" s="19"/>
      <c r="L50" s="16"/>
      <c r="M50" s="16"/>
      <c r="N50" s="21"/>
    </row>
    <row r="51" spans="2:14" ht="12">
      <c r="B51" s="13"/>
      <c r="C51" s="15"/>
      <c r="D51" s="15"/>
      <c r="E51" s="15"/>
      <c r="F51" s="16"/>
      <c r="G51" s="16"/>
      <c r="H51" s="17"/>
      <c r="I51" s="18"/>
      <c r="J51" s="19"/>
      <c r="K51" s="19"/>
      <c r="L51" s="16"/>
      <c r="M51" s="16"/>
      <c r="N51" s="21"/>
    </row>
    <row r="52" spans="2:14" ht="12">
      <c r="B52" s="13"/>
      <c r="C52" s="15"/>
      <c r="D52" s="15"/>
      <c r="E52" s="15"/>
      <c r="F52" s="16"/>
      <c r="G52" s="16"/>
      <c r="H52" s="17"/>
      <c r="I52" s="18"/>
      <c r="J52" s="19"/>
      <c r="K52" s="19"/>
      <c r="L52" s="16"/>
      <c r="M52" s="16"/>
      <c r="N52" s="21"/>
    </row>
    <row r="53" spans="2:14" ht="12" thickBot="1">
      <c r="B53" s="28"/>
      <c r="C53" s="29"/>
      <c r="D53" s="29"/>
      <c r="E53" s="29"/>
      <c r="F53" s="30"/>
      <c r="G53" s="30"/>
      <c r="H53" s="31"/>
      <c r="I53" s="32"/>
      <c r="J53" s="33"/>
      <c r="K53" s="33"/>
      <c r="L53" s="30"/>
      <c r="M53" s="30"/>
      <c r="N53" s="34"/>
    </row>
    <row r="54" ht="12" thickTop="1"/>
  </sheetData>
  <sheetProtection/>
  <hyperlinks>
    <hyperlink ref="D10" r:id="rId1" display="Majors@ 40,000 sf"/>
  </hyperlinks>
  <printOptions/>
  <pageMargins left="0.75" right="0.75" top="0.52" bottom="0.51" header="0.5" footer="0.5"/>
  <pageSetup fitToHeight="1" fitToWidth="1" horizontalDpi="600" verticalDpi="600" orientation="landscape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zoomScalePageLayoutView="0" workbookViewId="0" topLeftCell="A1">
      <selection activeCell="A1" sqref="A1"/>
    </sheetView>
  </sheetViews>
  <sheetFormatPr defaultColWidth="12.7109375" defaultRowHeight="12.75"/>
  <cols>
    <col min="1" max="3" width="3.7109375" style="1" customWidth="1"/>
    <col min="4" max="5" width="12.7109375" style="1" customWidth="1"/>
    <col min="6" max="7" width="12.7109375" style="2" customWidth="1"/>
    <col min="8" max="8" width="12.7109375" style="5" customWidth="1"/>
    <col min="9" max="9" width="18.7109375" style="2" customWidth="1"/>
    <col min="10" max="11" width="3.7109375" style="1" customWidth="1"/>
    <col min="12" max="16384" width="12.7109375" style="1" customWidth="1"/>
  </cols>
  <sheetData>
    <row r="1" ht="12" thickBot="1"/>
    <row r="2" spans="2:10" ht="12" thickTop="1">
      <c r="B2" s="6"/>
      <c r="C2" s="7"/>
      <c r="D2" s="7"/>
      <c r="E2" s="7"/>
      <c r="F2" s="8"/>
      <c r="G2" s="8"/>
      <c r="H2" s="11"/>
      <c r="I2" s="8"/>
      <c r="J2" s="12"/>
    </row>
    <row r="3" spans="2:10" ht="17.25">
      <c r="B3" s="13"/>
      <c r="C3" s="14" t="s">
        <v>0</v>
      </c>
      <c r="D3" s="15"/>
      <c r="E3" s="15"/>
      <c r="F3" s="16"/>
      <c r="G3" s="16"/>
      <c r="H3" s="19"/>
      <c r="I3" s="20">
        <f ca="1">TODAY()</f>
        <v>42300</v>
      </c>
      <c r="J3" s="21"/>
    </row>
    <row r="4" spans="2:10" ht="12">
      <c r="B4" s="13"/>
      <c r="C4" s="15" t="s">
        <v>46</v>
      </c>
      <c r="D4" s="15"/>
      <c r="E4" s="15"/>
      <c r="F4" s="16"/>
      <c r="G4" s="16"/>
      <c r="H4" s="19"/>
      <c r="I4" s="16" t="s">
        <v>1</v>
      </c>
      <c r="J4" s="21"/>
    </row>
    <row r="5" spans="2:10" ht="12" thickBot="1">
      <c r="B5" s="13"/>
      <c r="C5" s="15"/>
      <c r="D5" s="15"/>
      <c r="E5" s="15"/>
      <c r="F5" s="16"/>
      <c r="G5" s="16"/>
      <c r="H5" s="19"/>
      <c r="I5" s="16"/>
      <c r="J5" s="21"/>
    </row>
    <row r="6" spans="2:10" ht="12" thickTop="1">
      <c r="B6" s="6"/>
      <c r="C6" s="7"/>
      <c r="D6" s="7"/>
      <c r="E6" s="7"/>
      <c r="F6" s="8"/>
      <c r="G6" s="8"/>
      <c r="H6" s="11"/>
      <c r="I6" s="8"/>
      <c r="J6" s="12"/>
    </row>
    <row r="7" spans="2:10" ht="12">
      <c r="B7" s="13"/>
      <c r="C7" s="15" t="s">
        <v>37</v>
      </c>
      <c r="D7" s="15"/>
      <c r="E7" s="15"/>
      <c r="F7" s="16"/>
      <c r="G7" s="16"/>
      <c r="H7" s="19"/>
      <c r="I7" s="16"/>
      <c r="J7" s="21"/>
    </row>
    <row r="8" spans="2:10" ht="12">
      <c r="B8" s="13"/>
      <c r="C8" s="15"/>
      <c r="D8" s="15" t="s">
        <v>38</v>
      </c>
      <c r="E8" s="15"/>
      <c r="F8" s="16"/>
      <c r="G8" s="16"/>
      <c r="H8" s="19"/>
      <c r="I8" s="16">
        <v>9385160</v>
      </c>
      <c r="J8" s="21"/>
    </row>
    <row r="9" spans="2:10" ht="12">
      <c r="B9" s="13"/>
      <c r="C9" s="15"/>
      <c r="D9" s="15" t="s">
        <v>40</v>
      </c>
      <c r="E9" s="15"/>
      <c r="F9" s="16"/>
      <c r="G9" s="16"/>
      <c r="H9" s="19"/>
      <c r="I9" s="16">
        <v>2693080</v>
      </c>
      <c r="J9" s="21"/>
    </row>
    <row r="10" spans="2:10" ht="12">
      <c r="B10" s="13"/>
      <c r="C10" s="15"/>
      <c r="D10" s="15" t="s">
        <v>50</v>
      </c>
      <c r="E10" s="15"/>
      <c r="F10" s="16"/>
      <c r="G10" s="16"/>
      <c r="H10" s="19"/>
      <c r="I10" s="16">
        <v>5234270</v>
      </c>
      <c r="J10" s="21"/>
    </row>
    <row r="11" spans="2:10" ht="12">
      <c r="B11" s="13"/>
      <c r="C11" s="15"/>
      <c r="D11" s="15" t="s">
        <v>62</v>
      </c>
      <c r="E11" s="15"/>
      <c r="F11" s="16"/>
      <c r="G11" s="16"/>
      <c r="H11" s="19"/>
      <c r="I11" s="16">
        <v>1000000</v>
      </c>
      <c r="J11" s="21"/>
    </row>
    <row r="12" spans="2:10" ht="12">
      <c r="B12" s="13"/>
      <c r="C12" s="15"/>
      <c r="D12" s="15"/>
      <c r="E12" s="15"/>
      <c r="F12" s="16"/>
      <c r="G12" s="16"/>
      <c r="H12" s="19"/>
      <c r="I12" s="24" t="s">
        <v>12</v>
      </c>
      <c r="J12" s="21"/>
    </row>
    <row r="13" spans="2:10" ht="12">
      <c r="B13" s="13"/>
      <c r="C13" s="15"/>
      <c r="D13" s="15" t="s">
        <v>43</v>
      </c>
      <c r="E13" s="15"/>
      <c r="F13" s="16"/>
      <c r="G13" s="16"/>
      <c r="H13" s="19"/>
      <c r="I13" s="16">
        <f>SUM(I8:I12)</f>
        <v>18312510</v>
      </c>
      <c r="J13" s="21"/>
    </row>
    <row r="14" spans="2:10" ht="12" thickBot="1">
      <c r="B14" s="13"/>
      <c r="C14" s="15"/>
      <c r="D14" s="15"/>
      <c r="E14" s="15"/>
      <c r="F14" s="16"/>
      <c r="G14" s="16"/>
      <c r="H14" s="19"/>
      <c r="I14" s="16"/>
      <c r="J14" s="21"/>
    </row>
    <row r="15" spans="2:10" ht="12" thickTop="1">
      <c r="B15" s="6"/>
      <c r="C15" s="7"/>
      <c r="D15" s="7"/>
      <c r="E15" s="7"/>
      <c r="F15" s="8"/>
      <c r="G15" s="8"/>
      <c r="H15" s="11"/>
      <c r="I15" s="8"/>
      <c r="J15" s="12"/>
    </row>
    <row r="16" spans="2:10" ht="12">
      <c r="B16" s="13"/>
      <c r="C16" s="15" t="s">
        <v>63</v>
      </c>
      <c r="D16" s="15"/>
      <c r="E16" s="15"/>
      <c r="F16" s="16"/>
      <c r="G16" s="16"/>
      <c r="H16" s="19"/>
      <c r="I16" s="16"/>
      <c r="J16" s="21"/>
    </row>
    <row r="17" spans="2:10" ht="12">
      <c r="B17" s="13"/>
      <c r="C17" s="15"/>
      <c r="D17" s="15" t="s">
        <v>48</v>
      </c>
      <c r="E17" s="15"/>
      <c r="F17" s="16"/>
      <c r="G17" s="16"/>
      <c r="H17" s="19"/>
      <c r="I17" s="16">
        <v>2728458</v>
      </c>
      <c r="J17" s="21"/>
    </row>
    <row r="18" spans="2:10" ht="12">
      <c r="B18" s="13"/>
      <c r="C18" s="15"/>
      <c r="D18" s="15" t="s">
        <v>39</v>
      </c>
      <c r="E18" s="15"/>
      <c r="F18" s="16"/>
      <c r="G18" s="16"/>
      <c r="H18" s="19"/>
      <c r="I18" s="16">
        <v>2042000</v>
      </c>
      <c r="J18" s="21"/>
    </row>
    <row r="19" spans="2:10" ht="12">
      <c r="B19" s="13"/>
      <c r="C19" s="15"/>
      <c r="D19" s="15" t="s">
        <v>41</v>
      </c>
      <c r="E19" s="15"/>
      <c r="F19" s="16"/>
      <c r="G19" s="16"/>
      <c r="H19" s="19"/>
      <c r="I19" s="16">
        <v>4190740</v>
      </c>
      <c r="J19" s="21"/>
    </row>
    <row r="20" spans="2:10" ht="12">
      <c r="B20" s="13"/>
      <c r="C20" s="15"/>
      <c r="D20" s="15" t="s">
        <v>42</v>
      </c>
      <c r="E20" s="15"/>
      <c r="F20" s="16"/>
      <c r="G20" s="16"/>
      <c r="H20" s="19"/>
      <c r="I20" s="16">
        <v>831240</v>
      </c>
      <c r="J20" s="21"/>
    </row>
    <row r="21" spans="2:10" ht="12">
      <c r="B21" s="13"/>
      <c r="C21" s="15"/>
      <c r="D21" s="15"/>
      <c r="E21" s="15"/>
      <c r="F21" s="16"/>
      <c r="G21" s="16"/>
      <c r="H21" s="19"/>
      <c r="I21" s="24" t="s">
        <v>12</v>
      </c>
      <c r="J21" s="21"/>
    </row>
    <row r="22" spans="2:10" ht="12">
      <c r="B22" s="13"/>
      <c r="C22" s="15"/>
      <c r="D22" s="15" t="s">
        <v>44</v>
      </c>
      <c r="E22" s="15"/>
      <c r="F22" s="16"/>
      <c r="G22" s="16"/>
      <c r="H22" s="19"/>
      <c r="I22" s="16">
        <f>SUM(I17:I21)</f>
        <v>9792438</v>
      </c>
      <c r="J22" s="21"/>
    </row>
    <row r="23" spans="2:10" ht="12" thickBot="1">
      <c r="B23" s="13"/>
      <c r="C23" s="15"/>
      <c r="D23" s="15"/>
      <c r="E23" s="15"/>
      <c r="F23" s="16"/>
      <c r="G23" s="16"/>
      <c r="H23" s="19"/>
      <c r="I23" s="16"/>
      <c r="J23" s="21"/>
    </row>
    <row r="24" spans="2:10" ht="12" thickTop="1">
      <c r="B24" s="6"/>
      <c r="C24" s="7"/>
      <c r="D24" s="7"/>
      <c r="E24" s="7"/>
      <c r="F24" s="8"/>
      <c r="G24" s="8"/>
      <c r="H24" s="11"/>
      <c r="I24" s="8"/>
      <c r="J24" s="12"/>
    </row>
    <row r="25" spans="2:10" ht="12">
      <c r="B25" s="13"/>
      <c r="C25" s="15" t="s">
        <v>47</v>
      </c>
      <c r="D25" s="15"/>
      <c r="E25" s="15"/>
      <c r="F25" s="16"/>
      <c r="G25" s="16"/>
      <c r="H25" s="19"/>
      <c r="I25" s="16"/>
      <c r="J25" s="21"/>
    </row>
    <row r="26" spans="2:10" ht="12">
      <c r="B26" s="13"/>
      <c r="C26" s="15"/>
      <c r="D26" s="15" t="s">
        <v>54</v>
      </c>
      <c r="E26" s="15"/>
      <c r="F26" s="16"/>
      <c r="G26" s="16"/>
      <c r="H26" s="19"/>
      <c r="I26" s="16">
        <f>I17</f>
        <v>2728458</v>
      </c>
      <c r="J26" s="21"/>
    </row>
    <row r="27" spans="2:10" ht="12">
      <c r="B27" s="13"/>
      <c r="C27" s="15"/>
      <c r="D27" s="15" t="s">
        <v>56</v>
      </c>
      <c r="E27" s="15"/>
      <c r="F27" s="16"/>
      <c r="G27" s="16"/>
      <c r="H27" s="19"/>
      <c r="I27" s="16"/>
      <c r="J27" s="21"/>
    </row>
    <row r="28" spans="2:10" ht="12">
      <c r="B28" s="13"/>
      <c r="C28" s="15"/>
      <c r="D28" s="15" t="s">
        <v>99</v>
      </c>
      <c r="E28" s="15"/>
      <c r="F28" s="16"/>
      <c r="G28" s="16"/>
      <c r="H28" s="19"/>
      <c r="I28" s="16">
        <v>3000000</v>
      </c>
      <c r="J28" s="21"/>
    </row>
    <row r="29" spans="2:10" ht="12">
      <c r="B29" s="13"/>
      <c r="C29" s="15"/>
      <c r="D29" s="15"/>
      <c r="E29" s="15"/>
      <c r="F29" s="16"/>
      <c r="G29" s="16"/>
      <c r="H29" s="19"/>
      <c r="I29" s="24" t="s">
        <v>12</v>
      </c>
      <c r="J29" s="21"/>
    </row>
    <row r="30" spans="2:10" ht="12">
      <c r="B30" s="13"/>
      <c r="C30" s="15"/>
      <c r="D30" s="15" t="s">
        <v>49</v>
      </c>
      <c r="E30" s="15"/>
      <c r="F30" s="16"/>
      <c r="G30" s="16"/>
      <c r="H30" s="19"/>
      <c r="I30" s="16">
        <f>SUM(I26:I29)</f>
        <v>5728458</v>
      </c>
      <c r="J30" s="21"/>
    </row>
    <row r="31" spans="2:10" ht="12" thickBot="1">
      <c r="B31" s="28"/>
      <c r="C31" s="29"/>
      <c r="D31" s="29"/>
      <c r="E31" s="29"/>
      <c r="F31" s="30"/>
      <c r="G31" s="30"/>
      <c r="H31" s="33"/>
      <c r="I31" s="30"/>
      <c r="J31" s="34"/>
    </row>
    <row r="32" spans="2:10" ht="12" thickTop="1">
      <c r="B32" s="13"/>
      <c r="C32" s="15"/>
      <c r="D32" s="15"/>
      <c r="E32" s="15"/>
      <c r="F32" s="16"/>
      <c r="G32" s="16"/>
      <c r="H32" s="19"/>
      <c r="I32" s="16"/>
      <c r="J32" s="21"/>
    </row>
    <row r="33" spans="2:10" ht="12">
      <c r="B33" s="13"/>
      <c r="C33" s="15" t="s">
        <v>45</v>
      </c>
      <c r="D33" s="15"/>
      <c r="E33" s="15"/>
      <c r="F33" s="16"/>
      <c r="G33" s="16"/>
      <c r="H33" s="19"/>
      <c r="I33" s="16">
        <f>I13+I22+I30</f>
        <v>33833406</v>
      </c>
      <c r="J33" s="21"/>
    </row>
    <row r="34" spans="2:10" ht="12" thickBot="1">
      <c r="B34" s="28"/>
      <c r="C34" s="29"/>
      <c r="D34" s="29"/>
      <c r="E34" s="29"/>
      <c r="F34" s="30"/>
      <c r="G34" s="30"/>
      <c r="H34" s="33"/>
      <c r="I34" s="30"/>
      <c r="J34" s="34"/>
    </row>
    <row r="35" spans="2:10" ht="12" thickTop="1">
      <c r="B35" s="6"/>
      <c r="C35" s="7"/>
      <c r="D35" s="7"/>
      <c r="E35" s="7"/>
      <c r="F35" s="8"/>
      <c r="G35" s="8"/>
      <c r="H35" s="11"/>
      <c r="I35" s="8"/>
      <c r="J35" s="12"/>
    </row>
    <row r="36" spans="2:10" ht="12">
      <c r="B36" s="13"/>
      <c r="C36" s="15" t="s">
        <v>35</v>
      </c>
      <c r="D36" s="15"/>
      <c r="E36" s="15"/>
      <c r="F36" s="16"/>
      <c r="G36" s="16"/>
      <c r="H36" s="19"/>
      <c r="I36" s="16"/>
      <c r="J36" s="21"/>
    </row>
    <row r="37" spans="2:10" ht="12">
      <c r="B37" s="13"/>
      <c r="C37" s="15"/>
      <c r="D37" s="15" t="s">
        <v>59</v>
      </c>
      <c r="E37" s="15"/>
      <c r="F37" s="16"/>
      <c r="G37" s="16"/>
      <c r="H37" s="19"/>
      <c r="I37" s="16"/>
      <c r="J37" s="21"/>
    </row>
    <row r="38" spans="2:10" ht="12">
      <c r="B38" s="13"/>
      <c r="C38" s="15"/>
      <c r="D38" s="15" t="s">
        <v>55</v>
      </c>
      <c r="E38" s="15"/>
      <c r="F38" s="16"/>
      <c r="G38" s="16"/>
      <c r="H38" s="19"/>
      <c r="I38" s="16"/>
      <c r="J38" s="21"/>
    </row>
    <row r="39" spans="2:10" ht="12">
      <c r="B39" s="13"/>
      <c r="C39" s="15"/>
      <c r="D39" s="15" t="s">
        <v>60</v>
      </c>
      <c r="E39" s="15"/>
      <c r="F39" s="16"/>
      <c r="G39" s="16"/>
      <c r="H39" s="19"/>
      <c r="I39" s="16"/>
      <c r="J39" s="21"/>
    </row>
    <row r="40" spans="2:10" ht="12">
      <c r="B40" s="13"/>
      <c r="C40" s="15"/>
      <c r="D40" s="15" t="s">
        <v>57</v>
      </c>
      <c r="E40" s="15"/>
      <c r="F40" s="16"/>
      <c r="G40" s="16"/>
      <c r="H40" s="19"/>
      <c r="I40" s="16"/>
      <c r="J40" s="21"/>
    </row>
    <row r="41" spans="2:10" ht="12">
      <c r="B41" s="13"/>
      <c r="C41" s="15"/>
      <c r="D41" s="15" t="s">
        <v>58</v>
      </c>
      <c r="E41" s="15"/>
      <c r="F41" s="16"/>
      <c r="G41" s="16"/>
      <c r="H41" s="19"/>
      <c r="I41" s="16"/>
      <c r="J41" s="21"/>
    </row>
    <row r="42" spans="2:10" ht="12" thickBot="1">
      <c r="B42" s="28"/>
      <c r="C42" s="29"/>
      <c r="D42" s="29"/>
      <c r="E42" s="29"/>
      <c r="F42" s="30"/>
      <c r="G42" s="30"/>
      <c r="H42" s="33"/>
      <c r="I42" s="30"/>
      <c r="J42" s="34"/>
    </row>
    <row r="43" ht="12" thickTop="1"/>
  </sheetData>
  <sheetProtection/>
  <printOptions horizontalCentered="1"/>
  <pageMargins left="0.75" right="0.75" top="0.52" bottom="0.5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6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3" width="3.7109375" style="1" customWidth="1"/>
    <col min="4" max="5" width="12.7109375" style="1" customWidth="1"/>
    <col min="6" max="7" width="12.7109375" style="2" customWidth="1"/>
    <col min="8" max="16" width="18.7109375" style="2" customWidth="1"/>
    <col min="17" max="18" width="3.7109375" style="1" customWidth="1"/>
    <col min="19" max="16384" width="12.7109375" style="1" customWidth="1"/>
  </cols>
  <sheetData>
    <row r="1" ht="12" thickBot="1"/>
    <row r="2" spans="2:17" ht="12" thickTop="1">
      <c r="B2" s="6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2"/>
    </row>
    <row r="3" spans="2:17" ht="17.25">
      <c r="B3" s="13"/>
      <c r="C3" s="14" t="s">
        <v>0</v>
      </c>
      <c r="D3" s="15"/>
      <c r="E3" s="15"/>
      <c r="F3" s="16"/>
      <c r="G3" s="16"/>
      <c r="H3" s="20">
        <f ca="1">TODAY()</f>
        <v>42300</v>
      </c>
      <c r="I3" s="20"/>
      <c r="J3" s="20"/>
      <c r="K3" s="20"/>
      <c r="L3" s="20"/>
      <c r="M3" s="20"/>
      <c r="N3" s="20"/>
      <c r="O3" s="20"/>
      <c r="P3" s="20"/>
      <c r="Q3" s="21"/>
    </row>
    <row r="4" spans="2:17" ht="12">
      <c r="B4" s="13"/>
      <c r="C4" s="15" t="s">
        <v>36</v>
      </c>
      <c r="D4" s="15"/>
      <c r="E4" s="15"/>
      <c r="F4" s="16"/>
      <c r="G4" s="16"/>
      <c r="H4" s="16" t="s">
        <v>1</v>
      </c>
      <c r="I4" s="16"/>
      <c r="J4" s="16"/>
      <c r="K4" s="16"/>
      <c r="L4" s="16"/>
      <c r="M4" s="16"/>
      <c r="N4" s="16"/>
      <c r="O4" s="16"/>
      <c r="P4" s="16"/>
      <c r="Q4" s="21"/>
    </row>
    <row r="5" spans="2:17" ht="12" thickBot="1">
      <c r="B5" s="13"/>
      <c r="C5" s="15"/>
      <c r="D5" s="15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21"/>
    </row>
    <row r="6" spans="2:17" ht="12" thickTop="1">
      <c r="B6" s="6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2"/>
    </row>
    <row r="7" spans="2:17" ht="12">
      <c r="B7" s="13"/>
      <c r="D7" s="15"/>
      <c r="E7" s="15"/>
      <c r="F7" s="16"/>
      <c r="G7" s="16"/>
      <c r="H7" s="16" t="s">
        <v>64</v>
      </c>
      <c r="I7" s="16" t="s">
        <v>65</v>
      </c>
      <c r="J7" s="16"/>
      <c r="K7" s="16" t="s">
        <v>68</v>
      </c>
      <c r="L7" s="16" t="s">
        <v>69</v>
      </c>
      <c r="M7" s="16" t="s">
        <v>70</v>
      </c>
      <c r="N7" s="16" t="s">
        <v>71</v>
      </c>
      <c r="O7" s="16" t="s">
        <v>78</v>
      </c>
      <c r="P7" s="16" t="s">
        <v>93</v>
      </c>
      <c r="Q7" s="21"/>
    </row>
    <row r="8" spans="2:17" ht="12">
      <c r="B8" s="13"/>
      <c r="C8" s="15" t="s">
        <v>6</v>
      </c>
      <c r="D8" s="15"/>
      <c r="E8" s="15"/>
      <c r="F8" s="16"/>
      <c r="G8" s="16"/>
      <c r="H8" s="16" t="s">
        <v>9</v>
      </c>
      <c r="I8" s="16" t="s">
        <v>66</v>
      </c>
      <c r="J8" s="16"/>
      <c r="K8" s="24" t="s">
        <v>72</v>
      </c>
      <c r="L8" s="24" t="s">
        <v>73</v>
      </c>
      <c r="M8" s="24" t="s">
        <v>74</v>
      </c>
      <c r="N8" s="16" t="s">
        <v>75</v>
      </c>
      <c r="O8" s="24" t="s">
        <v>79</v>
      </c>
      <c r="P8" s="24" t="s">
        <v>94</v>
      </c>
      <c r="Q8" s="21"/>
    </row>
    <row r="9" spans="2:17" ht="12">
      <c r="B9" s="13"/>
      <c r="C9" s="15"/>
      <c r="D9" s="15"/>
      <c r="E9" s="15"/>
      <c r="F9" s="16"/>
      <c r="G9" s="16"/>
      <c r="H9" s="16"/>
      <c r="I9" s="35">
        <v>0.02</v>
      </c>
      <c r="J9" s="16"/>
      <c r="K9" s="16"/>
      <c r="L9" s="16"/>
      <c r="M9" s="16"/>
      <c r="N9" s="16"/>
      <c r="O9" s="16"/>
      <c r="P9" s="16"/>
      <c r="Q9" s="21"/>
    </row>
    <row r="10" spans="2:17" ht="12">
      <c r="B10" s="13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1"/>
    </row>
    <row r="11" spans="2:17" ht="12">
      <c r="B11" s="13"/>
      <c r="C11" s="15"/>
      <c r="D11" s="15" t="s">
        <v>10</v>
      </c>
      <c r="E11" s="15"/>
      <c r="F11" s="16"/>
      <c r="G11" s="16"/>
      <c r="H11" s="16" t="e">
        <f>'TIF Revenue Potential'!#REF!</f>
        <v>#REF!</v>
      </c>
      <c r="I11" s="16" t="e">
        <f>H11*$I$9</f>
        <v>#REF!</v>
      </c>
      <c r="J11" s="16"/>
      <c r="K11" s="19">
        <v>0.75</v>
      </c>
      <c r="L11" s="19">
        <v>0.9</v>
      </c>
      <c r="M11" s="19">
        <v>1</v>
      </c>
      <c r="N11" s="19">
        <v>1</v>
      </c>
      <c r="O11" s="19">
        <v>1</v>
      </c>
      <c r="P11" s="19">
        <v>1</v>
      </c>
      <c r="Q11" s="21"/>
    </row>
    <row r="12" spans="2:17" ht="12">
      <c r="B12" s="13"/>
      <c r="C12" s="15"/>
      <c r="D12" s="15" t="s">
        <v>11</v>
      </c>
      <c r="E12" s="15"/>
      <c r="F12" s="16"/>
      <c r="G12" s="16"/>
      <c r="H12" s="16" t="e">
        <f>'TIF Revenue Potential'!#REF!</f>
        <v>#REF!</v>
      </c>
      <c r="I12" s="16" t="e">
        <f aca="true" t="shared" si="0" ref="I12:I22">H12*$I$9</f>
        <v>#REF!</v>
      </c>
      <c r="J12" s="16"/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21"/>
    </row>
    <row r="13" spans="2:17" ht="12">
      <c r="B13" s="13"/>
      <c r="C13" s="15"/>
      <c r="D13" s="15"/>
      <c r="E13" s="15"/>
      <c r="F13" s="16"/>
      <c r="G13" s="16"/>
      <c r="H13" s="16"/>
      <c r="I13" s="16"/>
      <c r="J13" s="16"/>
      <c r="K13" s="19"/>
      <c r="L13" s="19"/>
      <c r="M13" s="19"/>
      <c r="N13" s="19"/>
      <c r="O13" s="19"/>
      <c r="P13" s="19"/>
      <c r="Q13" s="21"/>
    </row>
    <row r="14" spans="2:17" ht="12">
      <c r="B14" s="13"/>
      <c r="C14" s="15"/>
      <c r="D14" s="15" t="s">
        <v>32</v>
      </c>
      <c r="E14" s="15"/>
      <c r="F14" s="16"/>
      <c r="G14" s="16"/>
      <c r="H14" s="16">
        <f>'TIF Revenue Potential'!M10</f>
        <v>21000000</v>
      </c>
      <c r="I14" s="16">
        <f t="shared" si="0"/>
        <v>420000</v>
      </c>
      <c r="J14" s="16"/>
      <c r="K14" s="19"/>
      <c r="L14" s="19"/>
      <c r="M14" s="19"/>
      <c r="N14" s="19"/>
      <c r="O14" s="19"/>
      <c r="P14" s="19"/>
      <c r="Q14" s="21"/>
    </row>
    <row r="15" spans="2:17" ht="12">
      <c r="B15" s="13"/>
      <c r="C15" s="15"/>
      <c r="D15" s="15" t="s">
        <v>33</v>
      </c>
      <c r="E15" s="15"/>
      <c r="F15" s="16"/>
      <c r="G15" s="16"/>
      <c r="H15" s="16">
        <f>'TIF Revenue Potential'!M11</f>
        <v>9600000</v>
      </c>
      <c r="I15" s="16">
        <f t="shared" si="0"/>
        <v>192000</v>
      </c>
      <c r="J15" s="16"/>
      <c r="K15" s="19"/>
      <c r="L15" s="19"/>
      <c r="M15" s="19"/>
      <c r="N15" s="19"/>
      <c r="O15" s="19"/>
      <c r="P15" s="19"/>
      <c r="Q15" s="21"/>
    </row>
    <row r="16" spans="2:17" ht="12">
      <c r="B16" s="13"/>
      <c r="C16" s="15"/>
      <c r="D16" s="15"/>
      <c r="E16" s="15"/>
      <c r="F16" s="16"/>
      <c r="G16" s="16"/>
      <c r="H16" s="16"/>
      <c r="I16" s="16"/>
      <c r="J16" s="16"/>
      <c r="K16" s="19"/>
      <c r="L16" s="19"/>
      <c r="M16" s="19"/>
      <c r="N16" s="19"/>
      <c r="O16" s="19"/>
      <c r="P16" s="19"/>
      <c r="Q16" s="21"/>
    </row>
    <row r="17" spans="2:17" ht="12">
      <c r="B17" s="13"/>
      <c r="C17" s="15"/>
      <c r="D17" s="15" t="s">
        <v>34</v>
      </c>
      <c r="E17" s="15"/>
      <c r="F17" s="16"/>
      <c r="G17" s="16"/>
      <c r="H17" s="16">
        <f>'TIF Revenue Potential'!M13</f>
        <v>15000000</v>
      </c>
      <c r="I17" s="16">
        <f t="shared" si="0"/>
        <v>300000</v>
      </c>
      <c r="J17" s="16"/>
      <c r="K17" s="19"/>
      <c r="L17" s="19"/>
      <c r="M17" s="19"/>
      <c r="N17" s="19"/>
      <c r="O17" s="19"/>
      <c r="P17" s="19"/>
      <c r="Q17" s="21"/>
    </row>
    <row r="18" spans="2:17" ht="12">
      <c r="B18" s="13"/>
      <c r="C18" s="15"/>
      <c r="D18" s="15"/>
      <c r="E18" s="15"/>
      <c r="F18" s="16"/>
      <c r="G18" s="16"/>
      <c r="H18" s="16"/>
      <c r="I18" s="16"/>
      <c r="J18" s="16"/>
      <c r="K18" s="19"/>
      <c r="L18" s="19"/>
      <c r="M18" s="19"/>
      <c r="N18" s="19"/>
      <c r="O18" s="19"/>
      <c r="P18" s="19"/>
      <c r="Q18" s="21"/>
    </row>
    <row r="19" spans="2:17" ht="12">
      <c r="B19" s="13"/>
      <c r="C19" s="15"/>
      <c r="D19" s="15" t="s">
        <v>61</v>
      </c>
      <c r="E19" s="15"/>
      <c r="F19" s="16"/>
      <c r="G19" s="16"/>
      <c r="H19" s="16">
        <f>'TIF Revenue Potential'!M15</f>
        <v>0</v>
      </c>
      <c r="I19" s="16">
        <f t="shared" si="0"/>
        <v>0</v>
      </c>
      <c r="J19" s="16"/>
      <c r="K19" s="19"/>
      <c r="L19" s="19"/>
      <c r="M19" s="19"/>
      <c r="N19" s="19"/>
      <c r="O19" s="19"/>
      <c r="P19" s="19"/>
      <c r="Q19" s="21"/>
    </row>
    <row r="20" spans="2:17" ht="12">
      <c r="B20" s="13"/>
      <c r="C20" s="15"/>
      <c r="D20" s="15" t="s">
        <v>51</v>
      </c>
      <c r="E20" s="23"/>
      <c r="F20" s="16"/>
      <c r="G20" s="16"/>
      <c r="H20" s="16">
        <f>'TIF Revenue Potential'!M16</f>
        <v>9900000</v>
      </c>
      <c r="I20" s="16">
        <f t="shared" si="0"/>
        <v>198000</v>
      </c>
      <c r="J20" s="16"/>
      <c r="K20" s="19"/>
      <c r="L20" s="19"/>
      <c r="M20" s="19"/>
      <c r="N20" s="19"/>
      <c r="O20" s="19"/>
      <c r="P20" s="19"/>
      <c r="Q20" s="21"/>
    </row>
    <row r="21" spans="2:17" ht="12">
      <c r="B21" s="13"/>
      <c r="C21" s="15"/>
      <c r="D21" s="15" t="s">
        <v>53</v>
      </c>
      <c r="E21" s="23"/>
      <c r="F21" s="16"/>
      <c r="G21" s="16"/>
      <c r="H21" s="16">
        <f>'TIF Revenue Potential'!M17</f>
        <v>1200000</v>
      </c>
      <c r="I21" s="16">
        <f t="shared" si="0"/>
        <v>24000</v>
      </c>
      <c r="J21" s="16"/>
      <c r="K21" s="19"/>
      <c r="L21" s="19"/>
      <c r="M21" s="19"/>
      <c r="N21" s="19"/>
      <c r="O21" s="19"/>
      <c r="P21" s="19"/>
      <c r="Q21" s="21"/>
    </row>
    <row r="22" spans="2:17" ht="12">
      <c r="B22" s="13"/>
      <c r="C22" s="15"/>
      <c r="D22" s="15" t="s">
        <v>52</v>
      </c>
      <c r="E22" s="23"/>
      <c r="F22" s="16"/>
      <c r="G22" s="16"/>
      <c r="H22" s="16">
        <f>'TIF Revenue Potential'!M19</f>
        <v>0</v>
      </c>
      <c r="I22" s="16">
        <f t="shared" si="0"/>
        <v>0</v>
      </c>
      <c r="J22" s="16"/>
      <c r="K22" s="19"/>
      <c r="L22" s="19"/>
      <c r="M22" s="19"/>
      <c r="N22" s="19"/>
      <c r="O22" s="19"/>
      <c r="P22" s="19"/>
      <c r="Q22" s="21"/>
    </row>
    <row r="23" spans="2:17" ht="12">
      <c r="B23" s="13"/>
      <c r="C23" s="15"/>
      <c r="D23" s="15"/>
      <c r="E23" s="15"/>
      <c r="F23" s="16"/>
      <c r="G23" s="16"/>
      <c r="H23" s="24" t="s">
        <v>12</v>
      </c>
      <c r="I23" s="24" t="s">
        <v>12</v>
      </c>
      <c r="J23" s="24"/>
      <c r="K23" s="24"/>
      <c r="L23" s="24"/>
      <c r="M23" s="24"/>
      <c r="N23" s="24"/>
      <c r="O23" s="24"/>
      <c r="P23" s="24"/>
      <c r="Q23" s="21"/>
    </row>
    <row r="24" spans="2:17" ht="12">
      <c r="B24" s="13"/>
      <c r="C24" s="15"/>
      <c r="D24" s="15" t="s">
        <v>67</v>
      </c>
      <c r="E24" s="15"/>
      <c r="F24" s="16"/>
      <c r="G24" s="16"/>
      <c r="H24" s="16">
        <f>SUM(H14:H23)</f>
        <v>56700000</v>
      </c>
      <c r="I24" s="16">
        <f>SUM(I14:I23)</f>
        <v>1134000</v>
      </c>
      <c r="J24" s="16"/>
      <c r="K24" s="19">
        <v>0</v>
      </c>
      <c r="L24" s="19">
        <v>0.5</v>
      </c>
      <c r="M24" s="19">
        <v>1</v>
      </c>
      <c r="N24" s="19">
        <v>1</v>
      </c>
      <c r="O24" s="19">
        <v>1</v>
      </c>
      <c r="P24" s="19">
        <v>1</v>
      </c>
      <c r="Q24" s="21"/>
    </row>
    <row r="25" spans="2:17" ht="12">
      <c r="B25" s="13"/>
      <c r="C25" s="15"/>
      <c r="D25" s="15"/>
      <c r="E25" s="15"/>
      <c r="F25" s="16"/>
      <c r="G25" s="16"/>
      <c r="H25" s="24" t="s">
        <v>12</v>
      </c>
      <c r="I25" s="24" t="s">
        <v>12</v>
      </c>
      <c r="J25" s="24"/>
      <c r="K25" s="24" t="s">
        <v>12</v>
      </c>
      <c r="L25" s="24" t="s">
        <v>12</v>
      </c>
      <c r="M25" s="24" t="s">
        <v>12</v>
      </c>
      <c r="N25" s="24" t="s">
        <v>12</v>
      </c>
      <c r="O25" s="24" t="s">
        <v>12</v>
      </c>
      <c r="P25" s="24" t="s">
        <v>12</v>
      </c>
      <c r="Q25" s="21"/>
    </row>
    <row r="26" spans="2:17" ht="12">
      <c r="B26" s="13"/>
      <c r="C26" s="15"/>
      <c r="D26" s="15"/>
      <c r="E26" s="15"/>
      <c r="F26" s="16"/>
      <c r="G26" s="16"/>
      <c r="H26" s="24"/>
      <c r="I26" s="24"/>
      <c r="J26" s="24"/>
      <c r="K26" s="24"/>
      <c r="L26" s="24"/>
      <c r="M26" s="24"/>
      <c r="N26" s="24"/>
      <c r="O26" s="24"/>
      <c r="P26" s="24"/>
      <c r="Q26" s="21"/>
    </row>
    <row r="27" spans="2:17" ht="12">
      <c r="B27" s="13"/>
      <c r="C27" s="15"/>
      <c r="D27" s="15" t="s">
        <v>76</v>
      </c>
      <c r="E27" s="15"/>
      <c r="F27" s="16"/>
      <c r="G27" s="16"/>
      <c r="H27" s="16" t="e">
        <f>H11+H12+H24</f>
        <v>#REF!</v>
      </c>
      <c r="I27" s="16" t="e">
        <f>I11+I12+I24</f>
        <v>#REF!</v>
      </c>
      <c r="J27" s="16"/>
      <c r="K27" s="16" t="e">
        <f aca="true" t="shared" si="1" ref="K27:P27">($I11*K11)+($I12*K12)+($I24*K24)</f>
        <v>#REF!</v>
      </c>
      <c r="L27" s="16" t="e">
        <f t="shared" si="1"/>
        <v>#REF!</v>
      </c>
      <c r="M27" s="16" t="e">
        <f t="shared" si="1"/>
        <v>#REF!</v>
      </c>
      <c r="N27" s="16" t="e">
        <f t="shared" si="1"/>
        <v>#REF!</v>
      </c>
      <c r="O27" s="16" t="e">
        <f t="shared" si="1"/>
        <v>#REF!</v>
      </c>
      <c r="P27" s="16" t="e">
        <f t="shared" si="1"/>
        <v>#REF!</v>
      </c>
      <c r="Q27" s="21"/>
    </row>
    <row r="28" spans="2:17" ht="12">
      <c r="B28" s="13"/>
      <c r="C28" s="15"/>
      <c r="D28" s="15" t="s">
        <v>77</v>
      </c>
      <c r="E28" s="15"/>
      <c r="F28" s="16"/>
      <c r="G28" s="35">
        <v>0.02</v>
      </c>
      <c r="H28" s="16"/>
      <c r="I28" s="16"/>
      <c r="J28" s="16"/>
      <c r="K28" s="36">
        <v>1</v>
      </c>
      <c r="L28" s="36">
        <f>K28*(1+$G28)</f>
        <v>1.02</v>
      </c>
      <c r="M28" s="36">
        <f>L28*(1+$G28)</f>
        <v>1.0404</v>
      </c>
      <c r="N28" s="36">
        <f>M28*(1+$G28)</f>
        <v>1.061208</v>
      </c>
      <c r="O28" s="36">
        <f>N28*(1+$G28)</f>
        <v>1.08243216</v>
      </c>
      <c r="P28" s="36">
        <f>O28*(1+$G28)</f>
        <v>1.1040808032</v>
      </c>
      <c r="Q28" s="21"/>
    </row>
    <row r="29" spans="2:17" ht="12">
      <c r="B29" s="13"/>
      <c r="C29" s="15"/>
      <c r="D29" s="15" t="s">
        <v>81</v>
      </c>
      <c r="E29" s="15"/>
      <c r="F29" s="16"/>
      <c r="G29" s="16"/>
      <c r="H29" s="16"/>
      <c r="I29" s="16"/>
      <c r="J29" s="16"/>
      <c r="K29" s="16" t="e">
        <f aca="true" t="shared" si="2" ref="K29:P29">K27*K28</f>
        <v>#REF!</v>
      </c>
      <c r="L29" s="16" t="e">
        <f t="shared" si="2"/>
        <v>#REF!</v>
      </c>
      <c r="M29" s="16" t="e">
        <f t="shared" si="2"/>
        <v>#REF!</v>
      </c>
      <c r="N29" s="16" t="e">
        <f t="shared" si="2"/>
        <v>#REF!</v>
      </c>
      <c r="O29" s="16" t="e">
        <f t="shared" si="2"/>
        <v>#REF!</v>
      </c>
      <c r="P29" s="16" t="e">
        <f t="shared" si="2"/>
        <v>#REF!</v>
      </c>
      <c r="Q29" s="21"/>
    </row>
    <row r="30" spans="2:17" ht="12">
      <c r="B30" s="13"/>
      <c r="C30" s="15"/>
      <c r="D30" s="15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21"/>
    </row>
    <row r="31" spans="2:17" ht="12">
      <c r="B31" s="13"/>
      <c r="C31" s="15"/>
      <c r="D31" s="15" t="s">
        <v>87</v>
      </c>
      <c r="E31" s="15"/>
      <c r="F31" s="16"/>
      <c r="G31" s="16"/>
      <c r="H31" s="16"/>
      <c r="I31" s="16"/>
      <c r="J31" s="16"/>
      <c r="K31" s="24" t="s">
        <v>88</v>
      </c>
      <c r="L31" s="24" t="s">
        <v>89</v>
      </c>
      <c r="M31" s="24" t="s">
        <v>90</v>
      </c>
      <c r="N31" s="24" t="s">
        <v>91</v>
      </c>
      <c r="O31" s="24" t="s">
        <v>92</v>
      </c>
      <c r="P31" s="24" t="s">
        <v>92</v>
      </c>
      <c r="Q31" s="21"/>
    </row>
    <row r="32" spans="2:17" ht="12">
      <c r="B32" s="13"/>
      <c r="C32" s="15"/>
      <c r="D32" s="15"/>
      <c r="E32" s="15"/>
      <c r="F32" s="16"/>
      <c r="G32" s="16"/>
      <c r="H32" s="16"/>
      <c r="I32" s="16"/>
      <c r="J32" s="16"/>
      <c r="K32" s="16" t="e">
        <f>K29/2</f>
        <v>#REF!</v>
      </c>
      <c r="L32" s="16" t="e">
        <f>(K29+L29)/2</f>
        <v>#REF!</v>
      </c>
      <c r="M32" s="16" t="e">
        <f>(L29+M29)/2</f>
        <v>#REF!</v>
      </c>
      <c r="N32" s="16" t="e">
        <f>(M29+N29)/2</f>
        <v>#REF!</v>
      </c>
      <c r="O32" s="16" t="e">
        <f>(N29+O29)/2</f>
        <v>#REF!</v>
      </c>
      <c r="P32" s="16" t="e">
        <f>(O29+P29)/2</f>
        <v>#REF!</v>
      </c>
      <c r="Q32" s="21"/>
    </row>
    <row r="33" spans="2:17" ht="12" thickBot="1">
      <c r="B33" s="13"/>
      <c r="C33" s="15"/>
      <c r="D33" s="15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21"/>
    </row>
    <row r="34" spans="2:17" ht="12" thickTop="1">
      <c r="B34" s="6"/>
      <c r="C34" s="7"/>
      <c r="D34" s="7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</row>
    <row r="35" spans="2:17" ht="12">
      <c r="B35" s="13"/>
      <c r="C35" s="15" t="s">
        <v>15</v>
      </c>
      <c r="D35" s="15"/>
      <c r="E35" s="15"/>
      <c r="F35" s="16"/>
      <c r="G35" s="16" t="s">
        <v>2</v>
      </c>
      <c r="H35" s="16" t="s">
        <v>83</v>
      </c>
      <c r="I35" s="16" t="s">
        <v>85</v>
      </c>
      <c r="J35" s="16"/>
      <c r="K35" s="16" t="s">
        <v>68</v>
      </c>
      <c r="L35" s="16" t="s">
        <v>69</v>
      </c>
      <c r="M35" s="16" t="s">
        <v>70</v>
      </c>
      <c r="N35" s="16" t="s">
        <v>71</v>
      </c>
      <c r="O35" s="16" t="s">
        <v>78</v>
      </c>
      <c r="P35" s="16" t="s">
        <v>93</v>
      </c>
      <c r="Q35" s="21"/>
    </row>
    <row r="36" spans="2:17" ht="12">
      <c r="B36" s="13"/>
      <c r="C36" s="15"/>
      <c r="D36" s="15"/>
      <c r="E36" s="15"/>
      <c r="F36" s="16"/>
      <c r="G36" s="16"/>
      <c r="H36" s="16" t="s">
        <v>84</v>
      </c>
      <c r="I36" s="24" t="s">
        <v>86</v>
      </c>
      <c r="J36" s="16"/>
      <c r="K36" s="24" t="s">
        <v>88</v>
      </c>
      <c r="L36" s="24" t="s">
        <v>89</v>
      </c>
      <c r="M36" s="24" t="s">
        <v>90</v>
      </c>
      <c r="N36" s="24" t="s">
        <v>91</v>
      </c>
      <c r="O36" s="24" t="s">
        <v>92</v>
      </c>
      <c r="P36" s="24" t="s">
        <v>92</v>
      </c>
      <c r="Q36" s="21"/>
    </row>
    <row r="37" spans="2:17" ht="12">
      <c r="B37" s="13"/>
      <c r="C37" s="15"/>
      <c r="D37" s="15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21"/>
    </row>
    <row r="38" spans="2:17" ht="12">
      <c r="B38" s="13"/>
      <c r="C38" s="15"/>
      <c r="D38" s="15" t="s">
        <v>10</v>
      </c>
      <c r="E38" s="15"/>
      <c r="F38" s="16"/>
      <c r="G38" s="17" t="e">
        <f>'TIF Revenue Potential'!#REF!</f>
        <v>#REF!</v>
      </c>
      <c r="H38" s="16">
        <v>90</v>
      </c>
      <c r="I38" s="16" t="e">
        <f>G38*H38*0.29*0.059058</f>
        <v>#REF!</v>
      </c>
      <c r="J38" s="16"/>
      <c r="K38" s="16"/>
      <c r="L38" s="16"/>
      <c r="M38" s="19">
        <v>1</v>
      </c>
      <c r="N38" s="19">
        <v>1</v>
      </c>
      <c r="O38" s="19">
        <v>1</v>
      </c>
      <c r="P38" s="19">
        <v>1</v>
      </c>
      <c r="Q38" s="21"/>
    </row>
    <row r="39" spans="2:17" ht="12">
      <c r="B39" s="13"/>
      <c r="C39" s="15"/>
      <c r="D39" s="15" t="s">
        <v>11</v>
      </c>
      <c r="E39" s="15"/>
      <c r="F39" s="16"/>
      <c r="G39" s="17" t="e">
        <f>'TIF Revenue Potential'!#REF!</f>
        <v>#REF!</v>
      </c>
      <c r="H39" s="16">
        <v>90</v>
      </c>
      <c r="I39" s="16" t="e">
        <f>G39*H39*0.29*0.059058</f>
        <v>#REF!</v>
      </c>
      <c r="J39" s="16"/>
      <c r="K39" s="16"/>
      <c r="L39" s="16"/>
      <c r="M39" s="19">
        <v>1</v>
      </c>
      <c r="N39" s="19">
        <v>1</v>
      </c>
      <c r="O39" s="19">
        <v>1</v>
      </c>
      <c r="P39" s="19">
        <v>1</v>
      </c>
      <c r="Q39" s="21"/>
    </row>
    <row r="40" spans="2:17" ht="12">
      <c r="B40" s="13"/>
      <c r="C40" s="15"/>
      <c r="D40" s="15" t="s">
        <v>67</v>
      </c>
      <c r="E40" s="15"/>
      <c r="F40" s="16"/>
      <c r="G40" s="17" t="e">
        <f>G42-G38-G39</f>
        <v>#REF!</v>
      </c>
      <c r="H40" s="16">
        <v>90</v>
      </c>
      <c r="I40" s="16" t="e">
        <f>G40*H40*0.29*0.059058</f>
        <v>#REF!</v>
      </c>
      <c r="J40" s="16"/>
      <c r="K40" s="16"/>
      <c r="L40" s="16"/>
      <c r="M40" s="19"/>
      <c r="N40" s="19">
        <v>0.5</v>
      </c>
      <c r="O40" s="19">
        <v>1</v>
      </c>
      <c r="P40" s="19">
        <v>1</v>
      </c>
      <c r="Q40" s="21"/>
    </row>
    <row r="41" spans="2:17" ht="12">
      <c r="B41" s="13"/>
      <c r="C41" s="15"/>
      <c r="D41" s="15"/>
      <c r="E41" s="15"/>
      <c r="F41" s="16"/>
      <c r="G41" s="37" t="s">
        <v>82</v>
      </c>
      <c r="H41" s="16"/>
      <c r="I41" s="24" t="s">
        <v>12</v>
      </c>
      <c r="J41" s="16"/>
      <c r="K41" s="16"/>
      <c r="L41" s="16"/>
      <c r="M41" s="24" t="s">
        <v>12</v>
      </c>
      <c r="N41" s="24" t="s">
        <v>12</v>
      </c>
      <c r="O41" s="24" t="s">
        <v>12</v>
      </c>
      <c r="P41" s="24" t="s">
        <v>12</v>
      </c>
      <c r="Q41" s="21"/>
    </row>
    <row r="42" spans="2:17" ht="12">
      <c r="B42" s="13"/>
      <c r="C42" s="15"/>
      <c r="D42" s="15" t="s">
        <v>80</v>
      </c>
      <c r="E42" s="15"/>
      <c r="F42" s="16"/>
      <c r="G42" s="17">
        <f>'TIF Revenue Potential'!H21</f>
        <v>217000</v>
      </c>
      <c r="H42" s="16"/>
      <c r="I42" s="16" t="e">
        <f>SUM(I38:I41)</f>
        <v>#REF!</v>
      </c>
      <c r="J42" s="16"/>
      <c r="K42" s="16"/>
      <c r="L42" s="16"/>
      <c r="M42" s="16" t="e">
        <f>($I38*M38)+($I39*M39)+($I40*M40)</f>
        <v>#REF!</v>
      </c>
      <c r="N42" s="16" t="e">
        <f>($I38*N38)+($I39*N39)+($I40*N40)</f>
        <v>#REF!</v>
      </c>
      <c r="O42" s="16" t="e">
        <f>($I38*O38)+($I39*O39)+($I40*O40)</f>
        <v>#REF!</v>
      </c>
      <c r="P42" s="16" t="e">
        <f>($I38*P38)+($I39*P39)+($I40*P40)</f>
        <v>#REF!</v>
      </c>
      <c r="Q42" s="21"/>
    </row>
    <row r="43" spans="2:17" ht="12">
      <c r="B43" s="13"/>
      <c r="C43" s="15"/>
      <c r="D43" s="15" t="s">
        <v>77</v>
      </c>
      <c r="E43" s="15"/>
      <c r="F43" s="16"/>
      <c r="G43" s="35">
        <v>0.01</v>
      </c>
      <c r="H43" s="16"/>
      <c r="I43" s="16"/>
      <c r="J43" s="16"/>
      <c r="K43" s="36">
        <v>1</v>
      </c>
      <c r="L43" s="36">
        <f>K43*(1+$G43)</f>
        <v>1.01</v>
      </c>
      <c r="M43" s="36">
        <f>L43*(1+$G43)</f>
        <v>1.0201</v>
      </c>
      <c r="N43" s="36">
        <f>M43*(1+$G43)</f>
        <v>1.030301</v>
      </c>
      <c r="O43" s="36">
        <f>N43*(1+$G43)</f>
        <v>1.04060401</v>
      </c>
      <c r="P43" s="36">
        <f>O43*(1+$G43)</f>
        <v>1.0510100501</v>
      </c>
      <c r="Q43" s="21"/>
    </row>
    <row r="44" spans="2:17" ht="12">
      <c r="B44" s="13"/>
      <c r="C44" s="15"/>
      <c r="D44" s="15" t="s">
        <v>81</v>
      </c>
      <c r="E44" s="15"/>
      <c r="F44" s="16"/>
      <c r="G44" s="16"/>
      <c r="H44" s="16"/>
      <c r="I44" s="16"/>
      <c r="J44" s="16"/>
      <c r="K44" s="16">
        <f aca="true" t="shared" si="3" ref="K44:P44">K42*K43</f>
        <v>0</v>
      </c>
      <c r="L44" s="16">
        <f t="shared" si="3"/>
        <v>0</v>
      </c>
      <c r="M44" s="16" t="e">
        <f t="shared" si="3"/>
        <v>#REF!</v>
      </c>
      <c r="N44" s="16" t="e">
        <f t="shared" si="3"/>
        <v>#REF!</v>
      </c>
      <c r="O44" s="16" t="e">
        <f t="shared" si="3"/>
        <v>#REF!</v>
      </c>
      <c r="P44" s="16" t="e">
        <f t="shared" si="3"/>
        <v>#REF!</v>
      </c>
      <c r="Q44" s="21"/>
    </row>
    <row r="45" spans="2:17" ht="12" thickBot="1">
      <c r="B45" s="28"/>
      <c r="C45" s="29"/>
      <c r="D45" s="29"/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4"/>
    </row>
    <row r="46" spans="2:17" ht="12" thickTop="1">
      <c r="B46" s="13"/>
      <c r="C46" s="15"/>
      <c r="D46" s="15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21"/>
    </row>
    <row r="47" spans="2:17" ht="12">
      <c r="B47" s="13"/>
      <c r="C47" s="15" t="s">
        <v>95</v>
      </c>
      <c r="D47" s="15"/>
      <c r="E47" s="15"/>
      <c r="F47" s="16"/>
      <c r="G47" s="16"/>
      <c r="H47" s="16"/>
      <c r="I47" s="16"/>
      <c r="J47" s="16"/>
      <c r="K47" s="16" t="s">
        <v>68</v>
      </c>
      <c r="L47" s="16" t="s">
        <v>69</v>
      </c>
      <c r="M47" s="16" t="s">
        <v>70</v>
      </c>
      <c r="N47" s="16" t="s">
        <v>71</v>
      </c>
      <c r="O47" s="16" t="s">
        <v>78</v>
      </c>
      <c r="P47" s="16" t="s">
        <v>93</v>
      </c>
      <c r="Q47" s="21"/>
    </row>
    <row r="48" spans="2:17" ht="12">
      <c r="B48" s="13"/>
      <c r="C48" s="15"/>
      <c r="D48" s="15"/>
      <c r="E48" s="15"/>
      <c r="F48" s="16"/>
      <c r="G48" s="16"/>
      <c r="H48" s="16"/>
      <c r="I48" s="16"/>
      <c r="J48" s="16"/>
      <c r="K48" s="24" t="s">
        <v>88</v>
      </c>
      <c r="L48" s="24" t="s">
        <v>89</v>
      </c>
      <c r="M48" s="24" t="s">
        <v>90</v>
      </c>
      <c r="N48" s="24" t="s">
        <v>91</v>
      </c>
      <c r="O48" s="24" t="s">
        <v>92</v>
      </c>
      <c r="P48" s="24" t="s">
        <v>92</v>
      </c>
      <c r="Q48" s="21"/>
    </row>
    <row r="49" spans="2:17" ht="12">
      <c r="B49" s="13"/>
      <c r="C49" s="15"/>
      <c r="D49" s="15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21"/>
    </row>
    <row r="50" spans="2:17" ht="12">
      <c r="B50" s="13"/>
      <c r="C50" s="15"/>
      <c r="D50" s="15" t="s">
        <v>29</v>
      </c>
      <c r="E50" s="15"/>
      <c r="F50" s="16"/>
      <c r="G50" s="16"/>
      <c r="H50" s="16"/>
      <c r="I50" s="16"/>
      <c r="J50" s="16"/>
      <c r="K50" s="16" t="e">
        <f aca="true" t="shared" si="4" ref="K50:P50">K32</f>
        <v>#REF!</v>
      </c>
      <c r="L50" s="16" t="e">
        <f t="shared" si="4"/>
        <v>#REF!</v>
      </c>
      <c r="M50" s="16" t="e">
        <f t="shared" si="4"/>
        <v>#REF!</v>
      </c>
      <c r="N50" s="16" t="e">
        <f t="shared" si="4"/>
        <v>#REF!</v>
      </c>
      <c r="O50" s="16" t="e">
        <f t="shared" si="4"/>
        <v>#REF!</v>
      </c>
      <c r="P50" s="16" t="e">
        <f t="shared" si="4"/>
        <v>#REF!</v>
      </c>
      <c r="Q50" s="21"/>
    </row>
    <row r="51" spans="2:17" ht="12">
      <c r="B51" s="13"/>
      <c r="C51" s="15"/>
      <c r="D51" s="38" t="s">
        <v>96</v>
      </c>
      <c r="E51" s="15"/>
      <c r="F51" s="16"/>
      <c r="G51" s="16"/>
      <c r="H51" s="16"/>
      <c r="I51" s="16"/>
      <c r="J51" s="16"/>
      <c r="K51" s="16">
        <v>-50000</v>
      </c>
      <c r="L51" s="16">
        <v>-50000</v>
      </c>
      <c r="M51" s="16">
        <v>-50000</v>
      </c>
      <c r="N51" s="16">
        <v>-50000</v>
      </c>
      <c r="O51" s="16">
        <v>-50000</v>
      </c>
      <c r="P51" s="16">
        <v>-50000</v>
      </c>
      <c r="Q51" s="21"/>
    </row>
    <row r="52" spans="2:17" ht="12">
      <c r="B52" s="13"/>
      <c r="C52" s="15"/>
      <c r="D52" s="15" t="s">
        <v>30</v>
      </c>
      <c r="E52" s="15"/>
      <c r="F52" s="16"/>
      <c r="G52" s="16"/>
      <c r="H52" s="16"/>
      <c r="I52" s="16"/>
      <c r="J52" s="16"/>
      <c r="K52" s="16">
        <f aca="true" t="shared" si="5" ref="K52:P52">K44</f>
        <v>0</v>
      </c>
      <c r="L52" s="16">
        <f t="shared" si="5"/>
        <v>0</v>
      </c>
      <c r="M52" s="16" t="e">
        <f t="shared" si="5"/>
        <v>#REF!</v>
      </c>
      <c r="N52" s="16" t="e">
        <f t="shared" si="5"/>
        <v>#REF!</v>
      </c>
      <c r="O52" s="16" t="e">
        <f t="shared" si="5"/>
        <v>#REF!</v>
      </c>
      <c r="P52" s="16" t="e">
        <f t="shared" si="5"/>
        <v>#REF!</v>
      </c>
      <c r="Q52" s="21"/>
    </row>
    <row r="53" spans="2:17" ht="12">
      <c r="B53" s="13"/>
      <c r="C53" s="15"/>
      <c r="D53" s="38" t="s">
        <v>97</v>
      </c>
      <c r="E53" s="15"/>
      <c r="F53" s="16"/>
      <c r="G53" s="16"/>
      <c r="H53" s="16"/>
      <c r="I53" s="16"/>
      <c r="J53" s="16"/>
      <c r="K53" s="16">
        <v>-50792</v>
      </c>
      <c r="L53" s="16">
        <v>-50792</v>
      </c>
      <c r="M53" s="16">
        <v>-50792</v>
      </c>
      <c r="N53" s="16">
        <v>-50792</v>
      </c>
      <c r="O53" s="16">
        <v>-50792</v>
      </c>
      <c r="P53" s="16">
        <v>-50792</v>
      </c>
      <c r="Q53" s="21"/>
    </row>
    <row r="54" spans="2:17" ht="12">
      <c r="B54" s="13"/>
      <c r="C54" s="15"/>
      <c r="D54" s="15"/>
      <c r="E54" s="15"/>
      <c r="F54" s="16"/>
      <c r="G54" s="16"/>
      <c r="H54" s="16"/>
      <c r="I54" s="16"/>
      <c r="J54" s="16"/>
      <c r="K54" s="24" t="s">
        <v>12</v>
      </c>
      <c r="L54" s="24" t="s">
        <v>12</v>
      </c>
      <c r="M54" s="24" t="s">
        <v>12</v>
      </c>
      <c r="N54" s="24" t="s">
        <v>12</v>
      </c>
      <c r="O54" s="24" t="s">
        <v>12</v>
      </c>
      <c r="P54" s="24" t="s">
        <v>12</v>
      </c>
      <c r="Q54" s="21"/>
    </row>
    <row r="55" spans="2:17" ht="12">
      <c r="B55" s="13"/>
      <c r="C55" s="15"/>
      <c r="D55" s="15" t="s">
        <v>98</v>
      </c>
      <c r="E55" s="15"/>
      <c r="F55" s="16"/>
      <c r="G55" s="16"/>
      <c r="H55" s="16"/>
      <c r="I55" s="16"/>
      <c r="J55" s="16"/>
      <c r="K55" s="16" t="e">
        <f aca="true" t="shared" si="6" ref="K55:P55">SUM(K50:K54)</f>
        <v>#REF!</v>
      </c>
      <c r="L55" s="16" t="e">
        <f t="shared" si="6"/>
        <v>#REF!</v>
      </c>
      <c r="M55" s="16" t="e">
        <f t="shared" si="6"/>
        <v>#REF!</v>
      </c>
      <c r="N55" s="16" t="e">
        <f t="shared" si="6"/>
        <v>#REF!</v>
      </c>
      <c r="O55" s="16" t="e">
        <f t="shared" si="6"/>
        <v>#REF!</v>
      </c>
      <c r="P55" s="16" t="e">
        <f t="shared" si="6"/>
        <v>#REF!</v>
      </c>
      <c r="Q55" s="21"/>
    </row>
    <row r="56" spans="2:17" ht="12" thickBot="1">
      <c r="B56" s="28"/>
      <c r="C56" s="29"/>
      <c r="D56" s="29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4"/>
    </row>
    <row r="57" ht="12" thickTop="1"/>
  </sheetData>
  <sheetProtection/>
  <printOptions/>
  <pageMargins left="0.21" right="0.24" top="1" bottom="1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C. Ray</dc:creator>
  <cp:keywords/>
  <dc:description/>
  <cp:lastModifiedBy>Dean Beukema</cp:lastModifiedBy>
  <cp:lastPrinted>2015-10-22T20:07:21Z</cp:lastPrinted>
  <dcterms:created xsi:type="dcterms:W3CDTF">2005-06-01T12:37:34Z</dcterms:created>
  <dcterms:modified xsi:type="dcterms:W3CDTF">2015-10-23T18:39:21Z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